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cfa35bb1f12b74a9/Pratibha/PPTs/Pratibha Courses/ITR Filling course/Salary Investment/"/>
    </mc:Choice>
  </mc:AlternateContent>
  <xr:revisionPtr revIDLastSave="16" documentId="13_ncr:1_{4434BE7B-5A42-449B-BF0F-F6AC5A36131D}" xr6:coauthVersionLast="47" xr6:coauthVersionMax="47" xr10:uidLastSave="{6581D216-BB1E-4954-B469-AA0CB21AA5A5}"/>
  <workbookProtection workbookAlgorithmName="SHA-512" workbookHashValue="gWsDFSwu5gE5wrmk6avkt+FUeCGl59/wThvi0eiipIvm0SfJTLXh3mWr2XvtcFqXvh7RG4sfaL7oCwNj6zmNcw==" workbookSaltValue="5kzo8+E/bYaFEN2RVc4Ocw==" workbookSpinCount="100000" lockStructure="1"/>
  <bookViews>
    <workbookView xWindow="-120" yWindow="-120" windowWidth="29040" windowHeight="15720" xr2:uid="{38307FDE-3E24-4FEC-8A79-87B5FF595214}"/>
  </bookViews>
  <sheets>
    <sheet name="FY 24-25" sheetId="2" r:id="rId1"/>
    <sheet name="Interest us 234B" sheetId="3" r:id="rId2"/>
  </sheets>
  <definedNames>
    <definedName name="_xlnm.Print_Area" localSheetId="0">'FY 24-25'!$A$1:$H$110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38" i="2" l="1"/>
  <c r="G58" i="2"/>
  <c r="C129" i="2"/>
  <c r="C128" i="2"/>
  <c r="C126" i="2"/>
  <c r="C124" i="2"/>
  <c r="C125" i="2"/>
  <c r="C123" i="2"/>
  <c r="D78" i="2"/>
  <c r="D79" i="2" s="1"/>
  <c r="D77" i="2"/>
  <c r="D76" i="2"/>
  <c r="D74" i="2"/>
  <c r="D73" i="2"/>
  <c r="D72" i="2"/>
  <c r="D71" i="2"/>
  <c r="D75" i="2" s="1"/>
  <c r="C130" i="2" l="1"/>
  <c r="C127" i="2"/>
  <c r="H45" i="2"/>
  <c r="G45" i="2"/>
  <c r="G106" i="2"/>
  <c r="G108" i="2" s="1"/>
  <c r="G105" i="2"/>
  <c r="D98" i="2"/>
  <c r="G43" i="2" s="1"/>
  <c r="C87" i="2"/>
  <c r="H58" i="2"/>
  <c r="H26" i="2"/>
  <c r="G26" i="2"/>
  <c r="G27" i="2" s="1"/>
  <c r="H25" i="2"/>
  <c r="G25" i="2"/>
  <c r="H20" i="2"/>
  <c r="G107" i="2" s="1"/>
  <c r="G20" i="2"/>
  <c r="G30" i="2" l="1"/>
  <c r="G34" i="2" s="1"/>
  <c r="G39" i="2" s="1"/>
  <c r="G41" i="2" s="1"/>
  <c r="G109" i="2"/>
  <c r="H29" i="2"/>
  <c r="H27" i="2"/>
  <c r="H30" i="2" s="1"/>
  <c r="H43" i="2"/>
  <c r="G47" i="2" l="1"/>
  <c r="G60" i="2" s="1"/>
  <c r="G61" i="2" s="1"/>
  <c r="E116" i="2" s="1"/>
  <c r="G116" i="2" s="1"/>
  <c r="C135" i="2"/>
  <c r="E118" i="2"/>
  <c r="G118" i="2" s="1"/>
  <c r="E117" i="2"/>
  <c r="G117" i="2" s="1"/>
  <c r="E115" i="2"/>
  <c r="G115" i="2" s="1"/>
  <c r="E114" i="2"/>
  <c r="G114" i="2" s="1"/>
  <c r="E119" i="2"/>
  <c r="G119" i="2"/>
  <c r="H34" i="2"/>
  <c r="H39" i="2" s="1"/>
  <c r="H41" i="2" s="1"/>
  <c r="H47" i="2" s="1"/>
  <c r="H60" i="2" s="1"/>
  <c r="H61" i="2" s="1"/>
  <c r="C117" i="2" l="1"/>
  <c r="C116" i="2"/>
  <c r="C115" i="2"/>
  <c r="G121" i="2"/>
  <c r="G62" i="2" s="1"/>
  <c r="C136" i="2" l="1"/>
  <c r="G63" i="2" s="1"/>
  <c r="C120" i="2"/>
  <c r="G64" i="2"/>
  <c r="H62" i="2" l="1"/>
  <c r="C139" i="2" s="1"/>
  <c r="H63" i="2" s="1"/>
  <c r="G65" i="2"/>
  <c r="G66" i="2" s="1"/>
  <c r="G67" i="2" s="1"/>
  <c r="G68" i="2" s="1"/>
  <c r="H64" i="2"/>
  <c r="H65" i="2" l="1"/>
  <c r="H66" i="2" s="1"/>
  <c r="H67" i="2" s="1"/>
  <c r="H68" i="2" s="1"/>
  <c r="G5" i="3" s="1"/>
  <c r="G8" i="3" s="1"/>
  <c r="F17" i="3" s="1"/>
  <c r="I17" i="3" s="1"/>
  <c r="F14" i="3" l="1"/>
  <c r="I14" i="3" s="1"/>
  <c r="F15" i="3"/>
  <c r="I15" i="3" s="1"/>
  <c r="F16" i="3"/>
  <c r="I16" i="3" s="1"/>
  <c r="I18" i="3" l="1"/>
  <c r="G10" i="3" s="1"/>
</calcChain>
</file>

<file path=xl/sharedStrings.xml><?xml version="1.0" encoding="utf-8"?>
<sst xmlns="http://schemas.openxmlformats.org/spreadsheetml/2006/main" count="142" uniqueCount="108">
  <si>
    <t>STATEMENT SHOWING EXTIMATED TAX COMPUTATION</t>
  </si>
  <si>
    <t>Business Income</t>
  </si>
  <si>
    <t>Capital Gain Income</t>
  </si>
  <si>
    <t>COMPUTATION</t>
  </si>
  <si>
    <t>New Tax Regime</t>
  </si>
  <si>
    <t>Old Tax Regime</t>
  </si>
  <si>
    <t xml:space="preserve">Income From Salary </t>
  </si>
  <si>
    <t>Deductions</t>
  </si>
  <si>
    <t>Salary</t>
  </si>
  <si>
    <t>Basic Salary</t>
  </si>
  <si>
    <t>Arrear Salary</t>
  </si>
  <si>
    <t>Bonus and incentive</t>
  </si>
  <si>
    <t>Allowances</t>
  </si>
  <si>
    <t>House Rent Allowance</t>
  </si>
  <si>
    <t>Others</t>
  </si>
  <si>
    <t>Less Exempted</t>
  </si>
  <si>
    <t>House Rent Allowance u/s 10(13A)</t>
  </si>
  <si>
    <t>Not Allowed</t>
  </si>
  <si>
    <t>Standard deduction u/s 16</t>
  </si>
  <si>
    <t xml:space="preserve"> Deduction u/s 16: Professional Tax</t>
  </si>
  <si>
    <t>Taxable Income From Salary</t>
  </si>
  <si>
    <t>Income from other Employer</t>
  </si>
  <si>
    <t>Gross Salary Income</t>
  </si>
  <si>
    <t>Income From House Property</t>
  </si>
  <si>
    <t>Other Income</t>
  </si>
  <si>
    <t xml:space="preserve">Gross Total Income </t>
  </si>
  <si>
    <t>Less : Deduction Under Chapter VI A</t>
  </si>
  <si>
    <t>Deduction Under Section 80C</t>
  </si>
  <si>
    <t>Deduction Under Section 80D</t>
  </si>
  <si>
    <t>Deduction Under Section 80G</t>
  </si>
  <si>
    <t>Deductions for Family Pension</t>
  </si>
  <si>
    <t>Other Deductions (Allowed only in Old Regime)</t>
  </si>
  <si>
    <t>Total Deductions</t>
  </si>
  <si>
    <t>Gross Total Income</t>
  </si>
  <si>
    <t>Taxable Income</t>
  </si>
  <si>
    <t>Income Tax</t>
  </si>
  <si>
    <t>Net Income Tax</t>
  </si>
  <si>
    <t>Surcharge (If Any)</t>
  </si>
  <si>
    <t>Income Tax including surcharge</t>
  </si>
  <si>
    <t>Education Cess</t>
  </si>
  <si>
    <t>Salary Breakup</t>
  </si>
  <si>
    <t>Amount</t>
  </si>
  <si>
    <t>Basic</t>
  </si>
  <si>
    <t>HRA</t>
  </si>
  <si>
    <t>Others Received</t>
  </si>
  <si>
    <t xml:space="preserve">Rent Paid </t>
  </si>
  <si>
    <t>HRA Deduction</t>
  </si>
  <si>
    <t>(If Manually Calculated) (If manually Not calculated enter 0)</t>
  </si>
  <si>
    <t>Total</t>
  </si>
  <si>
    <t>Income under the head house property</t>
  </si>
  <si>
    <t>Interest on Loan</t>
  </si>
  <si>
    <t>Rental Income</t>
  </si>
  <si>
    <t>Total Income</t>
  </si>
  <si>
    <t>Exemption of House Rent Allowance</t>
  </si>
  <si>
    <t>Metro/Non Metro</t>
  </si>
  <si>
    <t>A . Total HRA Received</t>
  </si>
  <si>
    <t>B.   40%/50% of Salary</t>
  </si>
  <si>
    <t>C.   Rent Paid-10% of Salary</t>
  </si>
  <si>
    <t>Exempt ( Whichever is lower)</t>
  </si>
  <si>
    <t>Taxable</t>
  </si>
  <si>
    <t>Calculation Of Tax</t>
  </si>
  <si>
    <t>Old Regime</t>
  </si>
  <si>
    <t>New Regime</t>
  </si>
  <si>
    <t>Slab Rate</t>
  </si>
  <si>
    <t>Tax Amount</t>
  </si>
  <si>
    <t>Rate of tax</t>
  </si>
  <si>
    <t>0-250000</t>
  </si>
  <si>
    <t>Nil</t>
  </si>
  <si>
    <t>250001-500000</t>
  </si>
  <si>
    <t>500001-1000000</t>
  </si>
  <si>
    <t>Above 1000000</t>
  </si>
  <si>
    <t>Metro</t>
  </si>
  <si>
    <t>Non Metro</t>
  </si>
  <si>
    <t>Tax Including Surcharge &amp; Education Cess</t>
  </si>
  <si>
    <t>Rebate under section 87A</t>
  </si>
  <si>
    <t>Deduction Under Section 80CCD [Excluding 80CCD(2)]</t>
  </si>
  <si>
    <t>Other Deductions allowed in both regimes [Section 80CCD(2)/80CCH/80JJAA]</t>
  </si>
  <si>
    <t>Enter Details in 1</t>
  </si>
  <si>
    <t>Enter Details in 2</t>
  </si>
  <si>
    <t>Income Tax/Advance Tax Calculator FY 2024-2025</t>
  </si>
  <si>
    <t>Estimated Tax Liability</t>
  </si>
  <si>
    <t>TDS</t>
  </si>
  <si>
    <t>TCS</t>
  </si>
  <si>
    <t>Net Tax</t>
  </si>
  <si>
    <t>Advance Tax Paid</t>
  </si>
  <si>
    <t>Interest u/s 234B</t>
  </si>
  <si>
    <t>Advance Tax Liability</t>
  </si>
  <si>
    <t>Advance Tax Paid on due date</t>
  </si>
  <si>
    <t>Due Date of Payment</t>
  </si>
  <si>
    <t>15th June 2024</t>
  </si>
  <si>
    <t>15th September 2024</t>
  </si>
  <si>
    <t>15th December 2024</t>
  </si>
  <si>
    <t>Interest</t>
  </si>
  <si>
    <t>15th March 2025</t>
  </si>
  <si>
    <t>Capital Gain</t>
  </si>
  <si>
    <t>Long Term 112A before 23.07.2024</t>
  </si>
  <si>
    <t>Long Term 112A after 23.07.2024</t>
  </si>
  <si>
    <t>Short Term 111A before 23.07.2024</t>
  </si>
  <si>
    <t>Short Term 111A after 23.07.2024</t>
  </si>
  <si>
    <t>Short Term other</t>
  </si>
  <si>
    <t>Long Term other before 23.07.2024 (with Indexation)</t>
  </si>
  <si>
    <t>Long Term other after 23.07.2024 (Without Indexation)</t>
  </si>
  <si>
    <t>Rebate</t>
  </si>
  <si>
    <t>Income u/s 115BAC</t>
  </si>
  <si>
    <t>Income</t>
  </si>
  <si>
    <t>Kindly fill the Data in Blue Tab</t>
  </si>
  <si>
    <t>Enter Details in 2 and 3</t>
  </si>
  <si>
    <t>Enter Details in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</si>
</sst>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(* #,##0_);_(* \(#,##0\);_(* &quot;-&quot;??_);_(@_)"/>
    <numFmt numFmtId="165" formatCode="##,###;\(##,###\);\-"/>
    <numFmt numFmtId="166" formatCode="##,###;\(##,###\)\,\-"/>
    <numFmt numFmtId="167" formatCode="_ * #,##0_ ;_ * \-#,##0_ ;_ * &quot;-&quot;??_ ;_ @_ 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9.85"/>
      <color indexed="8"/>
      <name val="Times New Roman"/>
      <family val="1"/>
    </font>
    <font>
      <sz val="10"/>
      <color indexed="8"/>
      <name val="Times New Roman"/>
      <family val="1"/>
    </font>
    <font>
      <sz val="10"/>
      <color theme="1"/>
      <name val="Times New Roman"/>
      <family val="1"/>
    </font>
    <font>
      <b/>
      <sz val="10"/>
      <color indexed="8"/>
      <name val="Times New Roman"/>
      <family val="1"/>
    </font>
    <font>
      <sz val="10"/>
      <name val="Times New Roman"/>
      <family val="1"/>
    </font>
    <font>
      <u/>
      <sz val="10"/>
      <color theme="10"/>
      <name val="Times New Roman"/>
      <family val="1"/>
    </font>
    <font>
      <b/>
      <sz val="11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7" tint="0.79998168889431442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3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56">
    <xf numFmtId="0" fontId="0" fillId="0" borderId="0" xfId="0"/>
    <xf numFmtId="165" fontId="4" fillId="0" borderId="9" xfId="0" applyNumberFormat="1" applyFont="1" applyBorder="1" applyAlignment="1" applyProtection="1">
      <alignment horizontal="right" indent="1"/>
      <protection hidden="1"/>
    </xf>
    <xf numFmtId="165" fontId="4" fillId="0" borderId="0" xfId="0" applyNumberFormat="1" applyFont="1" applyAlignment="1" applyProtection="1">
      <alignment horizontal="right" indent="1"/>
      <protection hidden="1"/>
    </xf>
    <xf numFmtId="165" fontId="4" fillId="0" borderId="10" xfId="0" applyNumberFormat="1" applyFont="1" applyBorder="1" applyAlignment="1" applyProtection="1">
      <alignment horizontal="right" indent="1"/>
      <protection hidden="1"/>
    </xf>
    <xf numFmtId="165" fontId="4" fillId="0" borderId="10" xfId="3" applyNumberFormat="1" applyFont="1" applyBorder="1" applyAlignment="1" applyProtection="1">
      <alignment horizontal="right" indent="1"/>
      <protection hidden="1"/>
    </xf>
    <xf numFmtId="165" fontId="4" fillId="0" borderId="4" xfId="3" applyNumberFormat="1" applyFont="1" applyBorder="1" applyAlignment="1" applyProtection="1">
      <alignment horizontal="right" indent="1"/>
      <protection hidden="1"/>
    </xf>
    <xf numFmtId="165" fontId="4" fillId="0" borderId="9" xfId="3" applyNumberFormat="1" applyFont="1" applyBorder="1" applyAlignment="1" applyProtection="1">
      <alignment horizontal="right" indent="1"/>
      <protection hidden="1"/>
    </xf>
    <xf numFmtId="165" fontId="4" fillId="0" borderId="11" xfId="3" applyNumberFormat="1" applyFont="1" applyBorder="1" applyAlignment="1" applyProtection="1">
      <alignment horizontal="right" indent="1"/>
      <protection hidden="1"/>
    </xf>
    <xf numFmtId="165" fontId="4" fillId="0" borderId="12" xfId="0" applyNumberFormat="1" applyFont="1" applyBorder="1" applyAlignment="1" applyProtection="1">
      <alignment horizontal="right" indent="1"/>
      <protection hidden="1"/>
    </xf>
    <xf numFmtId="165" fontId="4" fillId="0" borderId="13" xfId="0" applyNumberFormat="1" applyFont="1" applyBorder="1" applyAlignment="1" applyProtection="1">
      <alignment horizontal="right" indent="1"/>
      <protection hidden="1"/>
    </xf>
    <xf numFmtId="165" fontId="4" fillId="0" borderId="8" xfId="3" applyNumberFormat="1" applyFont="1" applyBorder="1" applyAlignment="1" applyProtection="1">
      <alignment horizontal="right" indent="1"/>
      <protection hidden="1"/>
    </xf>
    <xf numFmtId="165" fontId="4" fillId="0" borderId="14" xfId="3" applyNumberFormat="1" applyFont="1" applyBorder="1" applyAlignment="1" applyProtection="1">
      <alignment horizontal="right" indent="1"/>
      <protection hidden="1"/>
    </xf>
    <xf numFmtId="165" fontId="4" fillId="0" borderId="0" xfId="3" applyNumberFormat="1" applyFont="1" applyBorder="1" applyAlignment="1" applyProtection="1">
      <alignment horizontal="right" indent="1"/>
      <protection hidden="1"/>
    </xf>
    <xf numFmtId="165" fontId="7" fillId="0" borderId="9" xfId="3" applyNumberFormat="1" applyFont="1" applyBorder="1" applyAlignment="1" applyProtection="1">
      <alignment horizontal="right" indent="1"/>
      <protection hidden="1"/>
    </xf>
    <xf numFmtId="165" fontId="7" fillId="0" borderId="10" xfId="3" applyNumberFormat="1" applyFont="1" applyBorder="1" applyAlignment="1" applyProtection="1">
      <alignment horizontal="right" indent="1"/>
      <protection hidden="1"/>
    </xf>
    <xf numFmtId="164" fontId="4" fillId="0" borderId="26" xfId="3" applyNumberFormat="1" applyFont="1" applyBorder="1" applyProtection="1">
      <protection hidden="1"/>
    </xf>
    <xf numFmtId="164" fontId="6" fillId="0" borderId="26" xfId="3" applyNumberFormat="1" applyFont="1" applyFill="1" applyBorder="1" applyAlignment="1" applyProtection="1">
      <alignment vertical="top" wrapText="1"/>
      <protection hidden="1"/>
    </xf>
    <xf numFmtId="0" fontId="4" fillId="0" borderId="0" xfId="0" applyFont="1" applyProtection="1">
      <protection hidden="1"/>
    </xf>
    <xf numFmtId="164" fontId="4" fillId="0" borderId="0" xfId="3" applyNumberFormat="1" applyFont="1" applyProtection="1">
      <protection hidden="1"/>
    </xf>
    <xf numFmtId="0" fontId="6" fillId="0" borderId="0" xfId="0" applyFont="1" applyProtection="1">
      <protection hidden="1"/>
    </xf>
    <xf numFmtId="0" fontId="6" fillId="0" borderId="4" xfId="0" applyFont="1" applyBorder="1" applyAlignment="1" applyProtection="1">
      <alignment horizontal="left" vertical="center"/>
      <protection hidden="1"/>
    </xf>
    <xf numFmtId="0" fontId="6" fillId="0" borderId="0" xfId="0" applyFont="1" applyAlignment="1" applyProtection="1">
      <alignment horizontal="left" vertical="center"/>
      <protection hidden="1"/>
    </xf>
    <xf numFmtId="0" fontId="4" fillId="0" borderId="0" xfId="0" applyFont="1" applyAlignment="1" applyProtection="1">
      <alignment horizontal="left"/>
      <protection hidden="1"/>
    </xf>
    <xf numFmtId="0" fontId="4" fillId="0" borderId="5" xfId="0" applyFont="1" applyBorder="1" applyAlignment="1" applyProtection="1">
      <alignment horizontal="left"/>
      <protection hidden="1"/>
    </xf>
    <xf numFmtId="0" fontId="5" fillId="0" borderId="0" xfId="0" applyFont="1" applyAlignment="1" applyProtection="1">
      <alignment horizontal="left"/>
      <protection hidden="1"/>
    </xf>
    <xf numFmtId="2" fontId="4" fillId="0" borderId="0" xfId="0" applyNumberFormat="1" applyFont="1" applyProtection="1">
      <protection hidden="1"/>
    </xf>
    <xf numFmtId="0" fontId="4" fillId="0" borderId="4" xfId="0" applyFont="1" applyBorder="1" applyProtection="1">
      <protection hidden="1"/>
    </xf>
    <xf numFmtId="164" fontId="4" fillId="0" borderId="0" xfId="3" applyNumberFormat="1" applyFont="1" applyBorder="1" applyProtection="1">
      <protection hidden="1"/>
    </xf>
    <xf numFmtId="0" fontId="4" fillId="0" borderId="5" xfId="0" applyFont="1" applyBorder="1" applyProtection="1">
      <protection hidden="1"/>
    </xf>
    <xf numFmtId="0" fontId="4" fillId="0" borderId="6" xfId="0" applyFont="1" applyBorder="1" applyAlignment="1" applyProtection="1">
      <alignment horizontal="center"/>
      <protection hidden="1"/>
    </xf>
    <xf numFmtId="0" fontId="4" fillId="0" borderId="7" xfId="0" applyFont="1" applyBorder="1" applyAlignment="1" applyProtection="1">
      <alignment horizontal="center"/>
      <protection hidden="1"/>
    </xf>
    <xf numFmtId="0" fontId="4" fillId="0" borderId="7" xfId="0" applyFont="1" applyBorder="1" applyAlignment="1" applyProtection="1">
      <alignment horizontal="left"/>
      <protection hidden="1"/>
    </xf>
    <xf numFmtId="0" fontId="4" fillId="0" borderId="18" xfId="0" applyFont="1" applyBorder="1" applyAlignment="1" applyProtection="1">
      <alignment horizontal="center"/>
      <protection hidden="1"/>
    </xf>
    <xf numFmtId="0" fontId="4" fillId="0" borderId="0" xfId="0" applyFont="1" applyAlignment="1" applyProtection="1">
      <alignment horizontal="center"/>
      <protection hidden="1"/>
    </xf>
    <xf numFmtId="0" fontId="6" fillId="0" borderId="0" xfId="0" applyFont="1" applyAlignment="1" applyProtection="1">
      <alignment vertical="center"/>
      <protection hidden="1"/>
    </xf>
    <xf numFmtId="0" fontId="4" fillId="0" borderId="4" xfId="0" applyFont="1" applyBorder="1" applyAlignment="1" applyProtection="1">
      <alignment horizontal="left"/>
      <protection hidden="1"/>
    </xf>
    <xf numFmtId="166" fontId="4" fillId="0" borderId="9" xfId="0" applyNumberFormat="1" applyFont="1" applyBorder="1" applyProtection="1">
      <protection hidden="1"/>
    </xf>
    <xf numFmtId="166" fontId="4" fillId="0" borderId="0" xfId="0" applyNumberFormat="1" applyFont="1" applyProtection="1">
      <protection hidden="1"/>
    </xf>
    <xf numFmtId="0" fontId="8" fillId="0" borderId="0" xfId="2" applyFont="1" applyBorder="1" applyAlignment="1" applyProtection="1">
      <alignment horizontal="left" vertical="center"/>
      <protection hidden="1"/>
    </xf>
    <xf numFmtId="165" fontId="4" fillId="0" borderId="9" xfId="0" applyNumberFormat="1" applyFont="1" applyBorder="1" applyProtection="1">
      <protection hidden="1"/>
    </xf>
    <xf numFmtId="165" fontId="4" fillId="0" borderId="0" xfId="0" applyNumberFormat="1" applyFont="1" applyProtection="1">
      <protection hidden="1"/>
    </xf>
    <xf numFmtId="0" fontId="4" fillId="0" borderId="4" xfId="0" applyFont="1" applyBorder="1" applyAlignment="1" applyProtection="1">
      <alignment horizontal="left" vertical="center"/>
      <protection hidden="1"/>
    </xf>
    <xf numFmtId="0" fontId="4" fillId="0" borderId="0" xfId="0" applyFont="1" applyAlignment="1" applyProtection="1">
      <alignment horizontal="left" vertical="center"/>
      <protection hidden="1"/>
    </xf>
    <xf numFmtId="164" fontId="4" fillId="0" borderId="0" xfId="0" applyNumberFormat="1" applyFont="1" applyProtection="1">
      <protection hidden="1"/>
    </xf>
    <xf numFmtId="165" fontId="4" fillId="2" borderId="4" xfId="0" applyNumberFormat="1" applyFont="1" applyFill="1" applyBorder="1" applyAlignment="1" applyProtection="1">
      <alignment horizontal="right" indent="1"/>
      <protection locked="0" hidden="1"/>
    </xf>
    <xf numFmtId="165" fontId="4" fillId="2" borderId="9" xfId="0" applyNumberFormat="1" applyFont="1" applyFill="1" applyBorder="1" applyAlignment="1" applyProtection="1">
      <alignment horizontal="right" indent="1"/>
      <protection locked="0" hidden="1"/>
    </xf>
    <xf numFmtId="0" fontId="4" fillId="0" borderId="4" xfId="0" applyFont="1" applyBorder="1" applyAlignment="1" applyProtection="1">
      <alignment vertical="center"/>
      <protection hidden="1"/>
    </xf>
    <xf numFmtId="0" fontId="4" fillId="0" borderId="0" xfId="0" applyFont="1" applyAlignment="1" applyProtection="1">
      <alignment vertical="center"/>
      <protection hidden="1"/>
    </xf>
    <xf numFmtId="43" fontId="4" fillId="0" borderId="0" xfId="0" applyNumberFormat="1" applyFont="1" applyProtection="1">
      <protection hidden="1"/>
    </xf>
    <xf numFmtId="0" fontId="6" fillId="0" borderId="4" xfId="0" applyFont="1" applyBorder="1" applyAlignment="1" applyProtection="1">
      <alignment horizontal="left"/>
      <protection hidden="1"/>
    </xf>
    <xf numFmtId="0" fontId="6" fillId="0" borderId="0" xfId="0" applyFont="1" applyAlignment="1" applyProtection="1">
      <alignment horizontal="left"/>
      <protection hidden="1"/>
    </xf>
    <xf numFmtId="165" fontId="4" fillId="2" borderId="9" xfId="3" applyNumberFormat="1" applyFont="1" applyFill="1" applyBorder="1" applyAlignment="1" applyProtection="1">
      <alignment horizontal="right" indent="1"/>
      <protection locked="0" hidden="1"/>
    </xf>
    <xf numFmtId="165" fontId="4" fillId="2" borderId="10" xfId="1" applyNumberFormat="1" applyFont="1" applyFill="1" applyBorder="1" applyAlignment="1" applyProtection="1">
      <alignment horizontal="right" indent="1"/>
      <protection locked="0" hidden="1"/>
    </xf>
    <xf numFmtId="0" fontId="6" fillId="0" borderId="0" xfId="0" applyFont="1" applyAlignment="1" applyProtection="1">
      <alignment horizontal="center" vertical="top" wrapText="1"/>
      <protection hidden="1"/>
    </xf>
    <xf numFmtId="0" fontId="6" fillId="0" borderId="19" xfId="0" applyFont="1" applyBorder="1" applyAlignment="1" applyProtection="1">
      <alignment vertical="top" wrapText="1"/>
      <protection hidden="1"/>
    </xf>
    <xf numFmtId="0" fontId="6" fillId="0" borderId="21" xfId="0" applyFont="1" applyBorder="1" applyAlignment="1" applyProtection="1">
      <alignment vertical="top" wrapText="1"/>
      <protection hidden="1"/>
    </xf>
    <xf numFmtId="15" fontId="7" fillId="0" borderId="22" xfId="0" applyNumberFormat="1" applyFont="1" applyBorder="1" applyAlignment="1" applyProtection="1">
      <alignment horizontal="left"/>
      <protection hidden="1"/>
    </xf>
    <xf numFmtId="164" fontId="7" fillId="2" borderId="23" xfId="3" applyNumberFormat="1" applyFont="1" applyFill="1" applyBorder="1" applyAlignment="1" applyProtection="1">
      <alignment wrapText="1"/>
      <protection locked="0" hidden="1"/>
    </xf>
    <xf numFmtId="4" fontId="4" fillId="0" borderId="0" xfId="0" applyNumberFormat="1" applyFont="1" applyProtection="1">
      <protection hidden="1"/>
    </xf>
    <xf numFmtId="15" fontId="4" fillId="0" borderId="0" xfId="0" applyNumberFormat="1" applyFont="1" applyProtection="1">
      <protection hidden="1"/>
    </xf>
    <xf numFmtId="17" fontId="7" fillId="0" borderId="22" xfId="0" applyNumberFormat="1" applyFont="1" applyBorder="1" applyAlignment="1" applyProtection="1">
      <alignment horizontal="left"/>
      <protection hidden="1"/>
    </xf>
    <xf numFmtId="0" fontId="6" fillId="0" borderId="24" xfId="0" applyFont="1" applyBorder="1" applyAlignment="1" applyProtection="1">
      <alignment vertical="top" wrapText="1"/>
      <protection hidden="1"/>
    </xf>
    <xf numFmtId="3" fontId="4" fillId="0" borderId="0" xfId="0" applyNumberFormat="1" applyFont="1" applyProtection="1">
      <protection hidden="1"/>
    </xf>
    <xf numFmtId="0" fontId="6" fillId="0" borderId="0" xfId="0" applyFont="1" applyAlignment="1" applyProtection="1">
      <alignment horizontal="center"/>
      <protection hidden="1"/>
    </xf>
    <xf numFmtId="164" fontId="4" fillId="2" borderId="21" xfId="0" applyNumberFormat="1" applyFont="1" applyFill="1" applyBorder="1" applyProtection="1">
      <protection locked="0" hidden="1"/>
    </xf>
    <xf numFmtId="0" fontId="4" fillId="2" borderId="0" xfId="0" applyFont="1" applyFill="1" applyProtection="1">
      <protection locked="0" hidden="1"/>
    </xf>
    <xf numFmtId="0" fontId="4" fillId="0" borderId="15" xfId="0" applyFont="1" applyBorder="1" applyProtection="1">
      <protection hidden="1"/>
    </xf>
    <xf numFmtId="164" fontId="4" fillId="2" borderId="23" xfId="0" applyNumberFormat="1" applyFont="1" applyFill="1" applyBorder="1" applyProtection="1">
      <protection locked="0" hidden="1"/>
    </xf>
    <xf numFmtId="0" fontId="6" fillId="0" borderId="29" xfId="0" applyFont="1" applyBorder="1" applyProtection="1">
      <protection hidden="1"/>
    </xf>
    <xf numFmtId="164" fontId="6" fillId="0" borderId="0" xfId="0" applyNumberFormat="1" applyFont="1" applyProtection="1">
      <protection hidden="1"/>
    </xf>
    <xf numFmtId="0" fontId="6" fillId="0" borderId="5" xfId="0" applyFont="1" applyBorder="1" applyAlignment="1" applyProtection="1">
      <alignment horizontal="center"/>
      <protection hidden="1"/>
    </xf>
    <xf numFmtId="164" fontId="4" fillId="0" borderId="5" xfId="3" applyNumberFormat="1" applyFont="1" applyBorder="1" applyProtection="1">
      <protection hidden="1"/>
    </xf>
    <xf numFmtId="167" fontId="4" fillId="0" borderId="5" xfId="3" applyNumberFormat="1" applyFont="1" applyBorder="1" applyProtection="1">
      <protection hidden="1"/>
    </xf>
    <xf numFmtId="164" fontId="4" fillId="0" borderId="5" xfId="3" applyNumberFormat="1" applyFont="1" applyBorder="1" applyAlignment="1" applyProtection="1">
      <alignment vertical="center"/>
      <protection hidden="1"/>
    </xf>
    <xf numFmtId="164" fontId="4" fillId="0" borderId="5" xfId="3" applyNumberFormat="1" applyFont="1" applyBorder="1" applyAlignment="1" applyProtection="1">
      <alignment horizontal="center"/>
      <protection hidden="1"/>
    </xf>
    <xf numFmtId="164" fontId="4" fillId="0" borderId="11" xfId="3" applyNumberFormat="1" applyFont="1" applyBorder="1" applyProtection="1">
      <protection hidden="1"/>
    </xf>
    <xf numFmtId="0" fontId="6" fillId="0" borderId="15" xfId="0" applyFont="1" applyBorder="1" applyProtection="1">
      <protection hidden="1"/>
    </xf>
    <xf numFmtId="0" fontId="4" fillId="0" borderId="15" xfId="0" applyFont="1" applyBorder="1" applyAlignment="1" applyProtection="1">
      <alignment horizontal="center"/>
      <protection hidden="1"/>
    </xf>
    <xf numFmtId="4" fontId="5" fillId="0" borderId="15" xfId="0" applyNumberFormat="1" applyFont="1" applyBorder="1" applyAlignment="1" applyProtection="1">
      <alignment horizontal="left"/>
      <protection hidden="1"/>
    </xf>
    <xf numFmtId="4" fontId="5" fillId="0" borderId="15" xfId="0" applyNumberFormat="1" applyFont="1" applyBorder="1" applyProtection="1">
      <protection hidden="1"/>
    </xf>
    <xf numFmtId="4" fontId="4" fillId="0" borderId="15" xfId="3" applyNumberFormat="1" applyFont="1" applyBorder="1" applyAlignment="1" applyProtection="1">
      <alignment horizontal="right"/>
      <protection hidden="1"/>
    </xf>
    <xf numFmtId="4" fontId="6" fillId="0" borderId="15" xfId="3" applyNumberFormat="1" applyFont="1" applyBorder="1" applyAlignment="1" applyProtection="1">
      <alignment horizontal="right"/>
      <protection hidden="1"/>
    </xf>
    <xf numFmtId="9" fontId="5" fillId="0" borderId="15" xfId="1" applyNumberFormat="1" applyFont="1" applyBorder="1" applyProtection="1">
      <protection hidden="1"/>
    </xf>
    <xf numFmtId="4" fontId="4" fillId="0" borderId="15" xfId="0" applyNumberFormat="1" applyFont="1" applyBorder="1" applyProtection="1">
      <protection hidden="1"/>
    </xf>
    <xf numFmtId="164" fontId="4" fillId="2" borderId="5" xfId="3" applyNumberFormat="1" applyFont="1" applyFill="1" applyBorder="1" applyProtection="1">
      <protection locked="0" hidden="1"/>
    </xf>
    <xf numFmtId="4" fontId="5" fillId="0" borderId="15" xfId="0" applyNumberFormat="1" applyFont="1" applyBorder="1" applyAlignment="1">
      <alignment horizontal="left"/>
    </xf>
    <xf numFmtId="9" fontId="5" fillId="0" borderId="15" xfId="0" applyNumberFormat="1" applyFont="1" applyBorder="1"/>
    <xf numFmtId="9" fontId="5" fillId="0" borderId="15" xfId="1" applyNumberFormat="1" applyFont="1" applyBorder="1"/>
    <xf numFmtId="0" fontId="0" fillId="3" borderId="0" xfId="0" applyFill="1"/>
    <xf numFmtId="0" fontId="9" fillId="0" borderId="30" xfId="0" applyFont="1" applyBorder="1"/>
    <xf numFmtId="1" fontId="0" fillId="0" borderId="0" xfId="0" applyNumberFormat="1"/>
    <xf numFmtId="0" fontId="9" fillId="0" borderId="31" xfId="0" applyFont="1" applyBorder="1"/>
    <xf numFmtId="0" fontId="4" fillId="0" borderId="22" xfId="0" applyFont="1" applyBorder="1" applyProtection="1">
      <protection hidden="1"/>
    </xf>
    <xf numFmtId="0" fontId="4" fillId="0" borderId="24" xfId="0" applyFont="1" applyBorder="1" applyProtection="1">
      <protection hidden="1"/>
    </xf>
    <xf numFmtId="0" fontId="4" fillId="0" borderId="19" xfId="0" applyFont="1" applyBorder="1" applyProtection="1">
      <protection hidden="1"/>
    </xf>
    <xf numFmtId="0" fontId="6" fillId="0" borderId="19" xfId="0" applyFont="1" applyBorder="1" applyProtection="1">
      <protection hidden="1"/>
    </xf>
    <xf numFmtId="0" fontId="6" fillId="0" borderId="21" xfId="0" applyFont="1" applyBorder="1" applyProtection="1">
      <protection hidden="1"/>
    </xf>
    <xf numFmtId="0" fontId="4" fillId="0" borderId="32" xfId="0" applyFont="1" applyBorder="1" applyProtection="1">
      <protection hidden="1"/>
    </xf>
    <xf numFmtId="166" fontId="4" fillId="0" borderId="8" xfId="0" applyNumberFormat="1" applyFont="1" applyBorder="1" applyProtection="1">
      <protection hidden="1"/>
    </xf>
    <xf numFmtId="0" fontId="4" fillId="0" borderId="5" xfId="0" applyFont="1" applyBorder="1" applyProtection="1">
      <protection locked="0" hidden="1"/>
    </xf>
    <xf numFmtId="10" fontId="4" fillId="0" borderId="0" xfId="4" applyNumberFormat="1" applyFont="1" applyProtection="1">
      <protection hidden="1"/>
    </xf>
    <xf numFmtId="164" fontId="7" fillId="0" borderId="23" xfId="3" applyNumberFormat="1" applyFont="1" applyFill="1" applyBorder="1" applyAlignment="1" applyProtection="1">
      <alignment wrapText="1"/>
      <protection locked="0" hidden="1"/>
    </xf>
    <xf numFmtId="164" fontId="4" fillId="0" borderId="23" xfId="0" applyNumberFormat="1" applyFont="1" applyBorder="1" applyProtection="1">
      <protection hidden="1"/>
    </xf>
    <xf numFmtId="164" fontId="4" fillId="0" borderId="26" xfId="0" applyNumberFormat="1" applyFont="1" applyBorder="1" applyProtection="1">
      <protection hidden="1"/>
    </xf>
    <xf numFmtId="164" fontId="7" fillId="4" borderId="23" xfId="3" applyNumberFormat="1" applyFont="1" applyFill="1" applyBorder="1" applyAlignment="1" applyProtection="1">
      <alignment wrapText="1"/>
      <protection locked="0" hidden="1"/>
    </xf>
    <xf numFmtId="164" fontId="7" fillId="4" borderId="33" xfId="3" applyNumberFormat="1" applyFont="1" applyFill="1" applyBorder="1" applyAlignment="1" applyProtection="1">
      <alignment wrapText="1"/>
      <protection locked="0" hidden="1"/>
    </xf>
    <xf numFmtId="164" fontId="4" fillId="0" borderId="15" xfId="0" applyNumberFormat="1" applyFont="1" applyBorder="1" applyProtection="1">
      <protection hidden="1"/>
    </xf>
    <xf numFmtId="10" fontId="6" fillId="0" borderId="15" xfId="0" applyNumberFormat="1" applyFont="1" applyBorder="1" applyProtection="1">
      <protection hidden="1"/>
    </xf>
    <xf numFmtId="4" fontId="4" fillId="0" borderId="21" xfId="3" applyNumberFormat="1" applyFont="1" applyBorder="1" applyAlignment="1" applyProtection="1">
      <alignment horizontal="right"/>
      <protection hidden="1"/>
    </xf>
    <xf numFmtId="4" fontId="4" fillId="0" borderId="23" xfId="3" applyNumberFormat="1" applyFont="1" applyBorder="1" applyAlignment="1" applyProtection="1">
      <alignment horizontal="right"/>
      <protection hidden="1"/>
    </xf>
    <xf numFmtId="4" fontId="6" fillId="0" borderId="23" xfId="3" applyNumberFormat="1" applyFont="1" applyBorder="1" applyAlignment="1" applyProtection="1">
      <alignment horizontal="right"/>
      <protection hidden="1"/>
    </xf>
    <xf numFmtId="0" fontId="6" fillId="0" borderId="24" xfId="0" applyFont="1" applyBorder="1" applyProtection="1">
      <protection hidden="1"/>
    </xf>
    <xf numFmtId="4" fontId="6" fillId="0" borderId="26" xfId="3" applyNumberFormat="1" applyFont="1" applyBorder="1" applyAlignment="1" applyProtection="1">
      <alignment horizontal="right"/>
      <protection hidden="1"/>
    </xf>
    <xf numFmtId="165" fontId="4" fillId="2" borderId="4" xfId="0" applyNumberFormat="1" applyFont="1" applyFill="1" applyBorder="1" applyAlignment="1" applyProtection="1">
      <alignment horizontal="center"/>
      <protection locked="0" hidden="1"/>
    </xf>
    <xf numFmtId="0" fontId="4" fillId="0" borderId="0" xfId="0" applyFont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center" vertical="center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6" fillId="0" borderId="4" xfId="0" applyFont="1" applyBorder="1" applyAlignment="1" applyProtection="1">
      <alignment horizontal="left" vertical="center"/>
      <protection hidden="1"/>
    </xf>
    <xf numFmtId="0" fontId="6" fillId="0" borderId="0" xfId="0" applyFont="1" applyAlignment="1" applyProtection="1">
      <alignment horizontal="left" vertical="center"/>
      <protection hidden="1"/>
    </xf>
    <xf numFmtId="0" fontId="4" fillId="0" borderId="4" xfId="0" applyFont="1" applyBorder="1" applyAlignment="1" applyProtection="1">
      <alignment horizontal="left" vertical="center"/>
      <protection hidden="1"/>
    </xf>
    <xf numFmtId="0" fontId="4" fillId="0" borderId="0" xfId="0" applyFont="1" applyAlignment="1" applyProtection="1">
      <alignment horizontal="left" vertical="center"/>
      <protection hidden="1"/>
    </xf>
    <xf numFmtId="0" fontId="6" fillId="0" borderId="27" xfId="0" applyFont="1" applyBorder="1" applyAlignment="1" applyProtection="1">
      <alignment horizontal="center"/>
      <protection hidden="1"/>
    </xf>
    <xf numFmtId="0" fontId="6" fillId="0" borderId="28" xfId="0" applyFont="1" applyBorder="1" applyAlignment="1" applyProtection="1">
      <alignment horizontal="center"/>
      <protection hidden="1"/>
    </xf>
    <xf numFmtId="0" fontId="6" fillId="0" borderId="29" xfId="0" applyFont="1" applyBorder="1" applyAlignment="1" applyProtection="1">
      <alignment horizontal="center"/>
      <protection hidden="1"/>
    </xf>
    <xf numFmtId="0" fontId="4" fillId="0" borderId="1" xfId="0" applyFont="1" applyBorder="1" applyAlignment="1" applyProtection="1">
      <alignment horizontal="center"/>
      <protection hidden="1"/>
    </xf>
    <xf numFmtId="0" fontId="4" fillId="0" borderId="2" xfId="0" applyFont="1" applyBorder="1" applyAlignment="1" applyProtection="1">
      <alignment horizontal="center"/>
      <protection hidden="1"/>
    </xf>
    <xf numFmtId="0" fontId="4" fillId="0" borderId="3" xfId="0" applyFont="1" applyBorder="1" applyAlignment="1" applyProtection="1">
      <alignment horizontal="center"/>
      <protection hidden="1"/>
    </xf>
    <xf numFmtId="0" fontId="6" fillId="0" borderId="27" xfId="0" applyFont="1" applyBorder="1" applyAlignment="1" applyProtection="1">
      <alignment horizontal="center" vertical="center"/>
      <protection hidden="1"/>
    </xf>
    <xf numFmtId="0" fontId="6" fillId="0" borderId="28" xfId="0" applyFont="1" applyBorder="1" applyAlignment="1" applyProtection="1">
      <alignment horizontal="center" vertical="center"/>
      <protection hidden="1"/>
    </xf>
    <xf numFmtId="0" fontId="6" fillId="0" borderId="29" xfId="0" applyFont="1" applyBorder="1" applyAlignment="1" applyProtection="1">
      <alignment horizontal="center" vertical="center"/>
      <protection hidden="1"/>
    </xf>
    <xf numFmtId="0" fontId="4" fillId="0" borderId="4" xfId="0" applyFont="1" applyBorder="1" applyAlignment="1" applyProtection="1">
      <alignment horizontal="left"/>
      <protection hidden="1"/>
    </xf>
    <xf numFmtId="0" fontId="4" fillId="0" borderId="0" xfId="0" applyFont="1" applyAlignment="1" applyProtection="1">
      <alignment horizontal="left"/>
      <protection hidden="1"/>
    </xf>
    <xf numFmtId="0" fontId="4" fillId="0" borderId="4" xfId="0" applyFont="1" applyBorder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6" fillId="0" borderId="6" xfId="0" applyFont="1" applyBorder="1" applyAlignment="1" applyProtection="1">
      <alignment horizontal="left" vertical="center"/>
      <protection hidden="1"/>
    </xf>
    <xf numFmtId="0" fontId="6" fillId="0" borderId="7" xfId="0" applyFont="1" applyBorder="1" applyAlignment="1" applyProtection="1">
      <alignment horizontal="left" vertical="center"/>
      <protection hidden="1"/>
    </xf>
    <xf numFmtId="0" fontId="6" fillId="0" borderId="4" xfId="0" applyFont="1" applyBorder="1" applyAlignment="1" applyProtection="1">
      <alignment horizontal="left"/>
      <protection hidden="1"/>
    </xf>
    <xf numFmtId="0" fontId="6" fillId="0" borderId="0" xfId="0" applyFont="1" applyAlignment="1" applyProtection="1">
      <alignment horizontal="left"/>
      <protection hidden="1"/>
    </xf>
    <xf numFmtId="0" fontId="6" fillId="0" borderId="0" xfId="0" applyFont="1" applyProtection="1">
      <protection hidden="1"/>
    </xf>
    <xf numFmtId="0" fontId="4" fillId="0" borderId="0" xfId="0" applyFont="1" applyProtection="1">
      <protection hidden="1"/>
    </xf>
    <xf numFmtId="0" fontId="4" fillId="0" borderId="24" xfId="0" applyFont="1" applyBorder="1" applyProtection="1">
      <protection hidden="1"/>
    </xf>
    <xf numFmtId="0" fontId="4" fillId="0" borderId="25" xfId="0" applyFont="1" applyBorder="1" applyProtection="1">
      <protection hidden="1"/>
    </xf>
    <xf numFmtId="0" fontId="4" fillId="0" borderId="5" xfId="0" applyFont="1" applyBorder="1" applyAlignment="1" applyProtection="1">
      <alignment horizontal="left"/>
      <protection hidden="1"/>
    </xf>
    <xf numFmtId="0" fontId="4" fillId="0" borderId="16" xfId="0" applyFont="1" applyBorder="1" applyAlignment="1" applyProtection="1">
      <alignment horizontal="center"/>
      <protection hidden="1"/>
    </xf>
    <xf numFmtId="0" fontId="4" fillId="0" borderId="17" xfId="0" applyFont="1" applyBorder="1" applyAlignment="1" applyProtection="1">
      <alignment horizontal="center"/>
      <protection hidden="1"/>
    </xf>
    <xf numFmtId="0" fontId="6" fillId="0" borderId="16" xfId="0" applyFont="1" applyBorder="1" applyAlignment="1" applyProtection="1">
      <alignment horizontal="center"/>
      <protection hidden="1"/>
    </xf>
    <xf numFmtId="0" fontId="6" fillId="0" borderId="17" xfId="0" applyFont="1" applyBorder="1" applyAlignment="1" applyProtection="1">
      <alignment horizontal="center"/>
      <protection hidden="1"/>
    </xf>
    <xf numFmtId="0" fontId="4" fillId="0" borderId="19" xfId="0" applyFont="1" applyBorder="1" applyProtection="1">
      <protection hidden="1"/>
    </xf>
    <xf numFmtId="0" fontId="4" fillId="0" borderId="20" xfId="0" applyFont="1" applyBorder="1" applyProtection="1">
      <protection hidden="1"/>
    </xf>
    <xf numFmtId="0" fontId="4" fillId="0" borderId="22" xfId="0" applyFont="1" applyBorder="1" applyProtection="1">
      <protection hidden="1"/>
    </xf>
    <xf numFmtId="0" fontId="4" fillId="0" borderId="15" xfId="0" applyFont="1" applyBorder="1" applyProtection="1">
      <protection hidden="1"/>
    </xf>
    <xf numFmtId="0" fontId="4" fillId="0" borderId="6" xfId="0" applyFont="1" applyBorder="1" applyAlignment="1" applyProtection="1">
      <alignment horizontal="left"/>
      <protection hidden="1"/>
    </xf>
    <xf numFmtId="0" fontId="4" fillId="0" borderId="7" xfId="0" applyFont="1" applyBorder="1" applyAlignment="1" applyProtection="1">
      <alignment horizontal="left"/>
      <protection hidden="1"/>
    </xf>
    <xf numFmtId="0" fontId="4" fillId="0" borderId="18" xfId="0" applyFont="1" applyBorder="1" applyAlignment="1" applyProtection="1">
      <alignment horizontal="left"/>
      <protection hidden="1"/>
    </xf>
    <xf numFmtId="0" fontId="2" fillId="0" borderId="0" xfId="2" applyBorder="1" applyAlignment="1" applyProtection="1">
      <alignment horizontal="left" vertical="center"/>
      <protection hidden="1"/>
    </xf>
    <xf numFmtId="0" fontId="2" fillId="0" borderId="0" xfId="2" applyAlignment="1" applyProtection="1">
      <alignment horizontal="left" vertical="center"/>
      <protection hidden="1"/>
    </xf>
  </cellXfs>
  <cellStyles count="5">
    <cellStyle name="Comma" xfId="1" builtinId="3"/>
    <cellStyle name="Comma 3" xfId="3" xr:uid="{F29C96F7-465F-48AF-B9F1-8E1609CEBED9}"/>
    <cellStyle name="Hyperlink" xfId="2" builtinId="8"/>
    <cellStyle name="Normal" xfId="0" builtinId="0"/>
    <cellStyle name="Percent" xfId="4" builtinId="5"/>
  </cellStyles>
  <dxfs count="74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2653550</xdr:colOff>
      <xdr:row>34</xdr:row>
      <xdr:rowOff>130669</xdr:rowOff>
    </xdr:from>
    <xdr:ext cx="5327292" cy="937693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BB14CF69-D3E3-4895-B9A0-9A5C9F964805}"/>
            </a:ext>
          </a:extLst>
        </xdr:cNvPr>
        <xdr:cNvSpPr/>
      </xdr:nvSpPr>
      <xdr:spPr>
        <a:xfrm>
          <a:off x="2964700" y="4296269"/>
          <a:ext cx="5327292" cy="937693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5400" b="1" cap="none" spc="0">
              <a:ln w="12700" cmpd="sng">
                <a:solidFill>
                  <a:schemeClr val="accent4">
                    <a:alpha val="13000"/>
                  </a:schemeClr>
                </a:solidFill>
                <a:prstDash val="solid"/>
              </a:ln>
              <a:solidFill>
                <a:schemeClr val="accent1">
                  <a:alpha val="8000"/>
                </a:schemeClr>
              </a:solidFill>
              <a:effectLst/>
            </a:rPr>
            <a:t>CA Pratibha Goyal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A0031-163A-4877-A01C-86E1C7BB2609}">
  <dimension ref="A1:XFD141"/>
  <sheetViews>
    <sheetView tabSelected="1" view="pageBreakPreview" topLeftCell="A66" zoomScale="85" zoomScaleNormal="85" zoomScaleSheetLayoutView="85" workbookViewId="0">
      <selection activeCell="A81" sqref="A81"/>
    </sheetView>
  </sheetViews>
  <sheetFormatPr defaultColWidth="0" defaultRowHeight="12.75" zeroHeight="1" x14ac:dyDescent="0.2"/>
  <cols>
    <col min="1" max="1" width="4.42578125" style="17" customWidth="1"/>
    <col min="2" max="2" width="54.140625" style="17" customWidth="1"/>
    <col min="3" max="3" width="13.85546875" style="17" customWidth="1"/>
    <col min="4" max="4" width="11.140625" style="17" customWidth="1"/>
    <col min="5" max="5" width="10.28515625" style="17" bestFit="1" customWidth="1"/>
    <col min="6" max="6" width="10.5703125" style="18" bestFit="1" customWidth="1"/>
    <col min="7" max="7" width="24.140625" style="17" bestFit="1" customWidth="1"/>
    <col min="8" max="8" width="25.42578125" style="17" bestFit="1" customWidth="1"/>
    <col min="9" max="9" width="6.85546875" style="17" hidden="1"/>
    <col min="10" max="10" width="13" style="17" hidden="1"/>
    <col min="11" max="11" width="9.85546875" style="17" hidden="1"/>
    <col min="12" max="12" width="17.85546875" style="17" hidden="1"/>
    <col min="13" max="14" width="12.42578125" style="17" hidden="1"/>
    <col min="15" max="17" width="11.42578125" style="17" hidden="1"/>
    <col min="18" max="18" width="17.28515625" style="17" hidden="1"/>
    <col min="19" max="31" width="11.42578125" style="17" hidden="1"/>
    <col min="32" max="36" width="0" style="17" hidden="1"/>
    <col min="37" max="16381" width="11.42578125" style="17" hidden="1"/>
    <col min="16382" max="16382" width="24.28515625" style="17" hidden="1"/>
    <col min="16383" max="16383" width="14.28515625" style="17" hidden="1"/>
    <col min="16384" max="16384" width="4.7109375" style="17" hidden="1" customWidth="1"/>
  </cols>
  <sheetData>
    <row r="1" spans="2:13" x14ac:dyDescent="0.2"/>
    <row r="2" spans="2:13" ht="13.5" thickBot="1" x14ac:dyDescent="0.25">
      <c r="B2" s="113" t="s">
        <v>105</v>
      </c>
    </row>
    <row r="3" spans="2:13" ht="13.5" thickBot="1" x14ac:dyDescent="0.25">
      <c r="B3" s="121" t="s">
        <v>79</v>
      </c>
      <c r="C3" s="122"/>
      <c r="D3" s="122"/>
      <c r="E3" s="122"/>
      <c r="F3" s="122"/>
      <c r="G3" s="122"/>
      <c r="H3" s="123"/>
      <c r="I3" s="19"/>
    </row>
    <row r="4" spans="2:13" x14ac:dyDescent="0.2">
      <c r="B4" s="124" t="s">
        <v>0</v>
      </c>
      <c r="C4" s="125"/>
      <c r="D4" s="125"/>
      <c r="E4" s="125"/>
      <c r="F4" s="125"/>
      <c r="G4" s="125"/>
      <c r="H4" s="126"/>
    </row>
    <row r="5" spans="2:13" x14ac:dyDescent="0.2">
      <c r="B5" s="20"/>
      <c r="C5" s="21"/>
      <c r="D5" s="22"/>
      <c r="E5" s="22"/>
      <c r="F5" s="22"/>
      <c r="G5" s="22"/>
      <c r="H5" s="23"/>
      <c r="I5" s="22"/>
      <c r="K5" s="24"/>
      <c r="M5" s="25"/>
    </row>
    <row r="6" spans="2:13" hidden="1" x14ac:dyDescent="0.2">
      <c r="B6" s="26"/>
      <c r="F6" s="27"/>
      <c r="H6" s="28"/>
    </row>
    <row r="7" spans="2:13" hidden="1" x14ac:dyDescent="0.2">
      <c r="B7" s="26"/>
      <c r="F7" s="27"/>
      <c r="H7" s="28"/>
    </row>
    <row r="8" spans="2:13" hidden="1" x14ac:dyDescent="0.2">
      <c r="B8" s="26"/>
      <c r="F8" s="27"/>
      <c r="H8" s="28"/>
    </row>
    <row r="9" spans="2:13" hidden="1" x14ac:dyDescent="0.2">
      <c r="B9" s="26"/>
      <c r="F9" s="27"/>
      <c r="H9" s="28"/>
    </row>
    <row r="10" spans="2:13" hidden="1" x14ac:dyDescent="0.2">
      <c r="B10" s="26"/>
      <c r="F10" s="27"/>
      <c r="H10" s="28"/>
    </row>
    <row r="11" spans="2:13" hidden="1" x14ac:dyDescent="0.2">
      <c r="B11" s="26"/>
      <c r="F11" s="27"/>
      <c r="H11" s="28"/>
    </row>
    <row r="12" spans="2:13" hidden="1" x14ac:dyDescent="0.2">
      <c r="B12" s="26"/>
      <c r="F12" s="27"/>
      <c r="H12" s="28"/>
    </row>
    <row r="13" spans="2:13" hidden="1" x14ac:dyDescent="0.2">
      <c r="B13" s="26"/>
      <c r="F13" s="27"/>
      <c r="H13" s="28"/>
    </row>
    <row r="14" spans="2:13" hidden="1" x14ac:dyDescent="0.2">
      <c r="B14" s="26"/>
      <c r="F14" s="27"/>
      <c r="H14" s="28"/>
    </row>
    <row r="15" spans="2:13" ht="13.5" thickBot="1" x14ac:dyDescent="0.25">
      <c r="B15" s="29"/>
      <c r="C15" s="30"/>
      <c r="D15" s="30"/>
      <c r="E15" s="31"/>
      <c r="F15" s="30"/>
      <c r="G15" s="30"/>
      <c r="H15" s="32"/>
      <c r="I15" s="33"/>
    </row>
    <row r="16" spans="2:13" ht="13.5" thickBot="1" x14ac:dyDescent="0.25">
      <c r="B16" s="127" t="s">
        <v>3</v>
      </c>
      <c r="C16" s="128"/>
      <c r="D16" s="128"/>
      <c r="E16" s="128"/>
      <c r="F16" s="128"/>
      <c r="G16" s="128"/>
      <c r="H16" s="129"/>
      <c r="I16" s="34"/>
      <c r="J16" s="34"/>
    </row>
    <row r="17" spans="2:35" x14ac:dyDescent="0.2">
      <c r="B17" s="130"/>
      <c r="C17" s="131"/>
      <c r="D17" s="131"/>
      <c r="E17" s="131"/>
      <c r="F17" s="131"/>
      <c r="G17" s="98" t="s">
        <v>4</v>
      </c>
      <c r="H17" s="98" t="s">
        <v>5</v>
      </c>
      <c r="J17" s="37"/>
    </row>
    <row r="18" spans="2:35" x14ac:dyDescent="0.2">
      <c r="B18" s="20" t="s">
        <v>6</v>
      </c>
      <c r="C18" s="38"/>
      <c r="D18" s="21"/>
      <c r="E18" s="21"/>
      <c r="F18" s="21"/>
      <c r="G18" s="36"/>
      <c r="H18" s="36"/>
      <c r="J18" s="37"/>
      <c r="AF18" s="114" t="s">
        <v>7</v>
      </c>
      <c r="AG18" s="114"/>
      <c r="AH18" s="114"/>
      <c r="AI18" s="114"/>
    </row>
    <row r="19" spans="2:35" x14ac:dyDescent="0.2">
      <c r="B19" s="117" t="s">
        <v>8</v>
      </c>
      <c r="C19" s="118"/>
      <c r="D19" s="118"/>
      <c r="E19" s="118"/>
      <c r="F19" s="118"/>
      <c r="G19" s="39"/>
      <c r="H19" s="39"/>
      <c r="J19" s="40"/>
      <c r="AF19" s="33"/>
      <c r="AG19" s="33"/>
      <c r="AH19" s="33"/>
      <c r="AI19" s="33"/>
    </row>
    <row r="20" spans="2:35" ht="15" x14ac:dyDescent="0.2">
      <c r="B20" s="41" t="s">
        <v>9</v>
      </c>
      <c r="C20" s="154" t="s">
        <v>78</v>
      </c>
      <c r="D20" s="42"/>
      <c r="E20" s="42"/>
      <c r="F20" s="42"/>
      <c r="G20" s="1">
        <f>C82</f>
        <v>0</v>
      </c>
      <c r="H20" s="1">
        <f>C82</f>
        <v>0</v>
      </c>
      <c r="J20" s="2"/>
      <c r="K20" s="43"/>
      <c r="AF20" s="33"/>
      <c r="AG20" s="33"/>
      <c r="AH20" s="33"/>
      <c r="AI20" s="33"/>
    </row>
    <row r="21" spans="2:35" x14ac:dyDescent="0.2">
      <c r="B21" s="41" t="s">
        <v>10</v>
      </c>
      <c r="C21" s="42"/>
      <c r="D21" s="42"/>
      <c r="E21" s="42"/>
      <c r="F21" s="42"/>
      <c r="G21" s="44">
        <v>0</v>
      </c>
      <c r="H21" s="45">
        <v>0</v>
      </c>
      <c r="J21" s="2"/>
      <c r="AF21" s="33"/>
      <c r="AG21" s="33"/>
      <c r="AH21" s="33"/>
      <c r="AI21" s="33"/>
    </row>
    <row r="22" spans="2:35" x14ac:dyDescent="0.2">
      <c r="B22" s="41" t="s">
        <v>11</v>
      </c>
      <c r="C22" s="42"/>
      <c r="D22" s="42"/>
      <c r="E22" s="42"/>
      <c r="F22" s="42"/>
      <c r="G22" s="44">
        <v>0</v>
      </c>
      <c r="H22" s="45">
        <v>0</v>
      </c>
      <c r="J22" s="2"/>
      <c r="AF22" s="33"/>
      <c r="AG22" s="33"/>
      <c r="AH22" s="33"/>
      <c r="AI22" s="33"/>
    </row>
    <row r="23" spans="2:35" x14ac:dyDescent="0.2">
      <c r="B23" s="41"/>
      <c r="C23" s="42"/>
      <c r="D23" s="42"/>
      <c r="E23" s="42"/>
      <c r="F23" s="42"/>
      <c r="G23" s="1"/>
      <c r="H23" s="1"/>
      <c r="J23" s="2"/>
      <c r="AF23" s="33"/>
      <c r="AG23" s="33"/>
      <c r="AH23" s="33"/>
      <c r="AI23" s="33"/>
    </row>
    <row r="24" spans="2:35" x14ac:dyDescent="0.2">
      <c r="B24" s="117" t="s">
        <v>12</v>
      </c>
      <c r="C24" s="118"/>
      <c r="D24" s="118"/>
      <c r="E24" s="118"/>
      <c r="F24" s="118"/>
      <c r="G24" s="1"/>
      <c r="H24" s="1"/>
      <c r="J24" s="2"/>
      <c r="M24" s="43"/>
      <c r="AF24" s="33"/>
      <c r="AG24" s="33"/>
      <c r="AH24" s="33"/>
      <c r="AI24" s="33"/>
    </row>
    <row r="25" spans="2:35" ht="15" x14ac:dyDescent="0.2">
      <c r="B25" s="46" t="s">
        <v>13</v>
      </c>
      <c r="C25" s="154" t="s">
        <v>106</v>
      </c>
      <c r="D25" s="47"/>
      <c r="E25" s="47"/>
      <c r="F25" s="47"/>
      <c r="G25" s="1">
        <f>C83</f>
        <v>0</v>
      </c>
      <c r="H25" s="1">
        <f>C83</f>
        <v>0</v>
      </c>
      <c r="J25" s="2"/>
      <c r="AF25" s="33"/>
      <c r="AG25" s="33"/>
      <c r="AH25" s="33"/>
      <c r="AI25" s="33"/>
    </row>
    <row r="26" spans="2:35" ht="13.5" thickBot="1" x14ac:dyDescent="0.25">
      <c r="B26" s="41" t="s">
        <v>14</v>
      </c>
      <c r="C26" s="42"/>
      <c r="D26" s="42"/>
      <c r="E26" s="42"/>
      <c r="F26" s="42"/>
      <c r="G26" s="3">
        <f>C84</f>
        <v>0</v>
      </c>
      <c r="H26" s="4">
        <f>C84</f>
        <v>0</v>
      </c>
      <c r="J26" s="2"/>
      <c r="AF26" s="33"/>
      <c r="AG26" s="33"/>
      <c r="AH26" s="33"/>
      <c r="AI26" s="33"/>
    </row>
    <row r="27" spans="2:35" x14ac:dyDescent="0.2">
      <c r="B27" s="119"/>
      <c r="C27" s="120"/>
      <c r="D27" s="120"/>
      <c r="E27" s="120"/>
      <c r="F27" s="120"/>
      <c r="G27" s="1">
        <f>SUM(G20:G26)</f>
        <v>0</v>
      </c>
      <c r="H27" s="1">
        <f>SUM(H20:H26)</f>
        <v>0</v>
      </c>
      <c r="J27" s="2"/>
      <c r="AF27" s="33"/>
      <c r="AG27" s="33"/>
      <c r="AH27" s="33"/>
      <c r="AI27" s="33"/>
    </row>
    <row r="28" spans="2:35" x14ac:dyDescent="0.2">
      <c r="B28" s="117" t="s">
        <v>15</v>
      </c>
      <c r="C28" s="118"/>
      <c r="D28" s="118"/>
      <c r="E28" s="118"/>
      <c r="F28" s="118"/>
      <c r="G28" s="1"/>
      <c r="H28" s="1"/>
      <c r="J28" s="2"/>
      <c r="AF28" s="33"/>
      <c r="AG28" s="33"/>
      <c r="AH28" s="33"/>
      <c r="AI28" s="33"/>
    </row>
    <row r="29" spans="2:35" ht="15" x14ac:dyDescent="0.2">
      <c r="B29" s="46" t="s">
        <v>16</v>
      </c>
      <c r="C29" s="154" t="s">
        <v>106</v>
      </c>
      <c r="D29" s="47"/>
      <c r="E29" s="47"/>
      <c r="F29" s="47"/>
      <c r="G29" s="5" t="s">
        <v>17</v>
      </c>
      <c r="H29" s="6">
        <f>IF(C86=0,G108,C86)</f>
        <v>0</v>
      </c>
      <c r="J29" s="2"/>
      <c r="K29" s="48"/>
      <c r="L29" s="48"/>
      <c r="AF29" s="33"/>
      <c r="AG29" s="33"/>
      <c r="AH29" s="33"/>
      <c r="AI29" s="33"/>
    </row>
    <row r="30" spans="2:35" x14ac:dyDescent="0.2">
      <c r="B30" s="119" t="s">
        <v>18</v>
      </c>
      <c r="C30" s="120"/>
      <c r="D30" s="120"/>
      <c r="E30" s="120"/>
      <c r="F30" s="120"/>
      <c r="G30" s="1">
        <f>MIN(75000,SUM(G20:G27))</f>
        <v>0</v>
      </c>
      <c r="H30" s="1">
        <f>MIN(50000,SUM(H20:H27))</f>
        <v>0</v>
      </c>
      <c r="J30" s="2"/>
      <c r="AF30" s="33"/>
      <c r="AG30" s="33"/>
      <c r="AH30" s="33"/>
      <c r="AI30" s="33"/>
    </row>
    <row r="31" spans="2:35" x14ac:dyDescent="0.2">
      <c r="B31" s="119"/>
      <c r="C31" s="120"/>
      <c r="D31" s="120"/>
      <c r="E31" s="120"/>
      <c r="F31" s="120"/>
      <c r="G31" s="1"/>
      <c r="H31" s="1"/>
      <c r="J31" s="2"/>
      <c r="AF31" s="33"/>
      <c r="AG31" s="33"/>
      <c r="AH31" s="33"/>
      <c r="AI31" s="33"/>
    </row>
    <row r="32" spans="2:35" x14ac:dyDescent="0.2">
      <c r="B32" s="132"/>
      <c r="C32" s="133"/>
      <c r="D32" s="133"/>
      <c r="E32" s="133"/>
      <c r="F32" s="133"/>
      <c r="G32" s="1"/>
      <c r="H32" s="1"/>
      <c r="J32" s="2"/>
      <c r="AF32" s="33"/>
      <c r="AG32" s="33"/>
      <c r="AH32" s="33"/>
      <c r="AI32" s="33"/>
    </row>
    <row r="33" spans="2:35" x14ac:dyDescent="0.2">
      <c r="B33" s="41"/>
      <c r="C33" s="42"/>
      <c r="D33" s="42"/>
      <c r="E33" s="42"/>
      <c r="F33" s="42"/>
      <c r="G33" s="1"/>
      <c r="H33" s="28"/>
      <c r="J33" s="2"/>
      <c r="AF33" s="33"/>
      <c r="AG33" s="33"/>
      <c r="AH33" s="33"/>
      <c r="AI33" s="33"/>
    </row>
    <row r="34" spans="2:35" ht="13.5" thickBot="1" x14ac:dyDescent="0.25">
      <c r="B34" s="117" t="s">
        <v>6</v>
      </c>
      <c r="C34" s="118"/>
      <c r="D34" s="118"/>
      <c r="E34" s="118"/>
      <c r="F34" s="118"/>
      <c r="G34" s="7">
        <f>+G27-G30</f>
        <v>0</v>
      </c>
      <c r="H34" s="7">
        <f>+H27-H30-H29</f>
        <v>0</v>
      </c>
      <c r="AF34" s="33"/>
      <c r="AG34" s="33"/>
      <c r="AH34" s="33"/>
      <c r="AI34" s="33"/>
    </row>
    <row r="35" spans="2:35" x14ac:dyDescent="0.2">
      <c r="B35" s="115"/>
      <c r="C35" s="116"/>
      <c r="D35" s="116"/>
      <c r="E35" s="116"/>
      <c r="F35" s="116"/>
      <c r="G35" s="1"/>
      <c r="H35" s="1"/>
      <c r="J35" s="2"/>
      <c r="AF35" s="33"/>
      <c r="AG35" s="33"/>
      <c r="AH35" s="33"/>
      <c r="AI35" s="33"/>
    </row>
    <row r="36" spans="2:35" x14ac:dyDescent="0.2">
      <c r="B36" s="117" t="s">
        <v>19</v>
      </c>
      <c r="C36" s="118"/>
      <c r="D36" s="118"/>
      <c r="E36" s="118"/>
      <c r="F36" s="118"/>
      <c r="G36" s="5" t="s">
        <v>17</v>
      </c>
      <c r="H36" s="45">
        <v>0</v>
      </c>
      <c r="AF36" s="33"/>
      <c r="AG36" s="33"/>
      <c r="AH36" s="33"/>
      <c r="AI36" s="33"/>
    </row>
    <row r="37" spans="2:35" x14ac:dyDescent="0.2">
      <c r="B37" s="115"/>
      <c r="C37" s="116"/>
      <c r="D37" s="116"/>
      <c r="E37" s="116"/>
      <c r="F37" s="116"/>
      <c r="G37" s="1"/>
      <c r="H37" s="1"/>
      <c r="AF37" s="33"/>
      <c r="AG37" s="33"/>
      <c r="AH37" s="33"/>
      <c r="AI37" s="33"/>
    </row>
    <row r="38" spans="2:35" x14ac:dyDescent="0.2">
      <c r="B38" s="119"/>
      <c r="C38" s="120"/>
      <c r="D38" s="120"/>
      <c r="E38" s="120"/>
      <c r="F38" s="120"/>
      <c r="G38" s="1"/>
      <c r="H38" s="1"/>
      <c r="AF38" s="33"/>
      <c r="AG38" s="33"/>
      <c r="AH38" s="33"/>
      <c r="AI38" s="33"/>
    </row>
    <row r="39" spans="2:35" x14ac:dyDescent="0.2">
      <c r="B39" s="117" t="s">
        <v>20</v>
      </c>
      <c r="C39" s="118"/>
      <c r="D39" s="118"/>
      <c r="E39" s="118"/>
      <c r="F39" s="118"/>
      <c r="G39" s="8">
        <f>+G34</f>
        <v>0</v>
      </c>
      <c r="H39" s="8">
        <f>+H34-H36</f>
        <v>0</v>
      </c>
    </row>
    <row r="40" spans="2:35" x14ac:dyDescent="0.2">
      <c r="B40" s="41" t="s">
        <v>21</v>
      </c>
      <c r="C40" s="21"/>
      <c r="D40" s="21"/>
      <c r="E40" s="21"/>
      <c r="F40" s="21"/>
      <c r="G40" s="1">
        <v>0</v>
      </c>
      <c r="H40" s="1">
        <v>0</v>
      </c>
      <c r="L40" s="25"/>
    </row>
    <row r="41" spans="2:35" ht="13.5" thickBot="1" x14ac:dyDescent="0.25">
      <c r="B41" s="136" t="s">
        <v>22</v>
      </c>
      <c r="C41" s="137"/>
      <c r="D41" s="137"/>
      <c r="E41" s="137"/>
      <c r="F41" s="137"/>
      <c r="G41" s="9">
        <f>SUM(G39:G40)</f>
        <v>0</v>
      </c>
      <c r="H41" s="9">
        <f>SUM(H39:H40)</f>
        <v>0</v>
      </c>
    </row>
    <row r="42" spans="2:35" ht="13.5" thickTop="1" x14ac:dyDescent="0.2">
      <c r="B42" s="117" t="s">
        <v>14</v>
      </c>
      <c r="C42" s="118"/>
      <c r="D42" s="118"/>
      <c r="E42" s="118"/>
      <c r="F42" s="118"/>
      <c r="G42" s="1"/>
      <c r="H42" s="1"/>
      <c r="J42" s="2"/>
    </row>
    <row r="43" spans="2:35" ht="15" x14ac:dyDescent="0.2">
      <c r="B43" s="46" t="s">
        <v>23</v>
      </c>
      <c r="C43" s="155" t="s">
        <v>107</v>
      </c>
      <c r="D43" s="47"/>
      <c r="E43" s="47"/>
      <c r="F43" s="47"/>
      <c r="G43" s="1">
        <f>D98</f>
        <v>0</v>
      </c>
      <c r="H43" s="1">
        <f>D98</f>
        <v>0</v>
      </c>
    </row>
    <row r="44" spans="2:35" x14ac:dyDescent="0.2">
      <c r="B44" s="41" t="s">
        <v>1</v>
      </c>
      <c r="C44" s="42"/>
      <c r="D44" s="42"/>
      <c r="E44" s="42"/>
      <c r="F44" s="42"/>
      <c r="G44" s="45">
        <v>0</v>
      </c>
      <c r="H44" s="45">
        <v>0</v>
      </c>
    </row>
    <row r="45" spans="2:35" ht="15" x14ac:dyDescent="0.2">
      <c r="B45" s="41" t="s">
        <v>2</v>
      </c>
      <c r="C45" s="155" t="s">
        <v>77</v>
      </c>
      <c r="D45" s="42"/>
      <c r="E45" s="42"/>
      <c r="F45" s="42"/>
      <c r="G45" s="1">
        <f>+C75+C79</f>
        <v>0</v>
      </c>
      <c r="H45" s="1">
        <f>+C75+C79</f>
        <v>0</v>
      </c>
    </row>
    <row r="46" spans="2:35" ht="13.5" thickBot="1" x14ac:dyDescent="0.25">
      <c r="B46" s="41" t="s">
        <v>24</v>
      </c>
      <c r="C46" s="42"/>
      <c r="D46" s="42"/>
      <c r="E46" s="42"/>
      <c r="F46" s="42"/>
      <c r="G46" s="45">
        <v>0</v>
      </c>
      <c r="H46" s="45">
        <v>0</v>
      </c>
    </row>
    <row r="47" spans="2:35" x14ac:dyDescent="0.2">
      <c r="B47" s="20" t="s">
        <v>25</v>
      </c>
      <c r="C47" s="42"/>
      <c r="D47" s="42"/>
      <c r="E47" s="42"/>
      <c r="F47" s="42"/>
      <c r="G47" s="10">
        <f>SUM(G41:G46)</f>
        <v>0</v>
      </c>
      <c r="H47" s="10">
        <f>SUM(H41:H46)</f>
        <v>0</v>
      </c>
    </row>
    <row r="48" spans="2:35" x14ac:dyDescent="0.2">
      <c r="B48" s="49"/>
      <c r="C48" s="50"/>
      <c r="D48" s="50"/>
      <c r="E48" s="50"/>
      <c r="F48" s="50"/>
      <c r="G48" s="1"/>
      <c r="H48" s="1"/>
      <c r="J48" s="2"/>
    </row>
    <row r="49" spans="2:12" x14ac:dyDescent="0.2">
      <c r="B49" s="117" t="s">
        <v>26</v>
      </c>
      <c r="C49" s="118"/>
      <c r="D49" s="118"/>
      <c r="E49" s="118"/>
      <c r="F49" s="118"/>
      <c r="G49" s="1"/>
      <c r="H49" s="28"/>
      <c r="J49" s="2"/>
    </row>
    <row r="50" spans="2:12" x14ac:dyDescent="0.2">
      <c r="B50" s="119" t="s">
        <v>27</v>
      </c>
      <c r="C50" s="120"/>
      <c r="D50" s="120"/>
      <c r="E50" s="120"/>
      <c r="F50" s="120"/>
      <c r="G50" s="5" t="s">
        <v>17</v>
      </c>
      <c r="H50" s="51">
        <v>0</v>
      </c>
      <c r="J50" s="2"/>
    </row>
    <row r="51" spans="2:12" x14ac:dyDescent="0.2">
      <c r="B51" s="119" t="s">
        <v>28</v>
      </c>
      <c r="C51" s="120"/>
      <c r="D51" s="120"/>
      <c r="E51" s="120"/>
      <c r="F51" s="120"/>
      <c r="G51" s="5" t="s">
        <v>17</v>
      </c>
      <c r="H51" s="51">
        <v>0</v>
      </c>
      <c r="J51" s="2"/>
    </row>
    <row r="52" spans="2:12" x14ac:dyDescent="0.2">
      <c r="B52" s="41" t="s">
        <v>29</v>
      </c>
      <c r="C52" s="42"/>
      <c r="D52" s="42"/>
      <c r="E52" s="42"/>
      <c r="F52" s="42"/>
      <c r="G52" s="5" t="s">
        <v>17</v>
      </c>
      <c r="H52" s="51">
        <v>0</v>
      </c>
      <c r="J52" s="2"/>
    </row>
    <row r="53" spans="2:12" x14ac:dyDescent="0.2">
      <c r="B53" s="41" t="s">
        <v>75</v>
      </c>
      <c r="C53" s="42"/>
      <c r="D53" s="42"/>
      <c r="E53" s="42"/>
      <c r="F53" s="42"/>
      <c r="G53" s="5" t="s">
        <v>17</v>
      </c>
      <c r="H53" s="51">
        <v>0</v>
      </c>
      <c r="J53" s="2"/>
    </row>
    <row r="54" spans="2:12" hidden="1" x14ac:dyDescent="0.2">
      <c r="G54" s="26"/>
      <c r="H54" s="99"/>
    </row>
    <row r="55" spans="2:12" x14ac:dyDescent="0.2">
      <c r="B55" s="41" t="s">
        <v>30</v>
      </c>
      <c r="C55" s="42"/>
      <c r="D55" s="42"/>
      <c r="E55" s="42"/>
      <c r="F55" s="42"/>
      <c r="G55" s="51">
        <v>0</v>
      </c>
      <c r="H55" s="51">
        <v>0</v>
      </c>
      <c r="J55" s="2"/>
    </row>
    <row r="56" spans="2:12" x14ac:dyDescent="0.2">
      <c r="B56" s="119" t="s">
        <v>31</v>
      </c>
      <c r="C56" s="120"/>
      <c r="D56" s="120"/>
      <c r="E56" s="120"/>
      <c r="F56" s="120"/>
      <c r="G56" s="5" t="s">
        <v>17</v>
      </c>
      <c r="H56" s="51">
        <v>0</v>
      </c>
      <c r="J56" s="2"/>
      <c r="K56" s="43"/>
    </row>
    <row r="57" spans="2:12" ht="13.5" thickBot="1" x14ac:dyDescent="0.25">
      <c r="B57" s="41" t="s">
        <v>76</v>
      </c>
      <c r="C57" s="42"/>
      <c r="D57" s="42"/>
      <c r="E57" s="42"/>
      <c r="F57" s="42"/>
      <c r="G57" s="52">
        <v>0</v>
      </c>
      <c r="H57" s="52">
        <v>0</v>
      </c>
      <c r="J57" s="2"/>
      <c r="K57" s="43"/>
    </row>
    <row r="58" spans="2:12" ht="13.5" thickBot="1" x14ac:dyDescent="0.25">
      <c r="B58" s="119" t="s">
        <v>32</v>
      </c>
      <c r="C58" s="120"/>
      <c r="D58" s="120"/>
      <c r="E58" s="120"/>
      <c r="F58" s="120"/>
      <c r="G58" s="11">
        <f>SUM(G50:G57)</f>
        <v>0</v>
      </c>
      <c r="H58" s="11">
        <f>SUM(H50:H57)</f>
        <v>0</v>
      </c>
    </row>
    <row r="59" spans="2:12" ht="13.5" thickTop="1" x14ac:dyDescent="0.2">
      <c r="B59" s="41"/>
      <c r="C59" s="42"/>
      <c r="D59" s="42"/>
      <c r="E59" s="42"/>
      <c r="F59" s="42"/>
      <c r="G59" s="1"/>
      <c r="H59" s="1"/>
      <c r="J59" s="12"/>
    </row>
    <row r="60" spans="2:12" x14ac:dyDescent="0.2">
      <c r="B60" s="119" t="s">
        <v>33</v>
      </c>
      <c r="C60" s="120"/>
      <c r="D60" s="120"/>
      <c r="E60" s="120"/>
      <c r="F60" s="120"/>
      <c r="G60" s="1">
        <f>MAX(G47-G58,0)</f>
        <v>0</v>
      </c>
      <c r="H60" s="1">
        <f>MAX(H47-H58,0)</f>
        <v>0</v>
      </c>
      <c r="L60" s="43"/>
    </row>
    <row r="61" spans="2:12" x14ac:dyDescent="0.2">
      <c r="B61" s="117" t="s">
        <v>34</v>
      </c>
      <c r="C61" s="118"/>
      <c r="D61" s="118"/>
      <c r="E61" s="118"/>
      <c r="F61" s="118"/>
      <c r="G61" s="1">
        <f>ROUND(G60,-1)</f>
        <v>0</v>
      </c>
      <c r="H61" s="1">
        <f>ROUND(H60,-1)</f>
        <v>0</v>
      </c>
      <c r="K61" s="43"/>
    </row>
    <row r="62" spans="2:12" x14ac:dyDescent="0.2">
      <c r="B62" s="117" t="s">
        <v>35</v>
      </c>
      <c r="C62" s="118"/>
      <c r="D62" s="118"/>
      <c r="E62" s="118"/>
      <c r="F62" s="118"/>
      <c r="G62" s="1">
        <f>G121+C127+C130</f>
        <v>0</v>
      </c>
      <c r="H62" s="1">
        <f>C120+C127+C130</f>
        <v>0</v>
      </c>
    </row>
    <row r="63" spans="2:12" x14ac:dyDescent="0.2">
      <c r="B63" s="20" t="s">
        <v>74</v>
      </c>
      <c r="C63" s="21"/>
      <c r="D63" s="21"/>
      <c r="E63" s="21"/>
      <c r="F63" s="21"/>
      <c r="G63" s="13">
        <f>+C136</f>
        <v>0</v>
      </c>
      <c r="H63" s="13">
        <f>+C139</f>
        <v>0</v>
      </c>
    </row>
    <row r="64" spans="2:12" x14ac:dyDescent="0.2">
      <c r="B64" s="20" t="s">
        <v>36</v>
      </c>
      <c r="C64" s="21"/>
      <c r="D64" s="21"/>
      <c r="E64" s="21"/>
      <c r="F64" s="21"/>
      <c r="G64" s="13">
        <f>+G62-G63</f>
        <v>0</v>
      </c>
      <c r="H64" s="13">
        <f>+H62-H63</f>
        <v>0</v>
      </c>
    </row>
    <row r="65" spans="1:8" x14ac:dyDescent="0.2">
      <c r="B65" s="20" t="s">
        <v>37</v>
      </c>
      <c r="C65" s="21"/>
      <c r="D65" s="21"/>
      <c r="E65" s="21"/>
      <c r="F65" s="21"/>
      <c r="G65" s="13">
        <f>IF(G61&gt;20000000,MIN(G64*25%,G61-20000000),IF(AND(G61&gt;10000000,G61&lt;20000001),MIN(G64*15%,G61-10000000),IF(AND(G61&gt;5000000,G61&lt;10000001),MIN(G64*10%,G61-5000000),0)))</f>
        <v>0</v>
      </c>
      <c r="H65" s="13">
        <f>IF(H61&gt;50000000,MIN(H64*37%,H61-50000000),IF(AND(H61&gt;20000000,H61&lt;50000001),MIN(H64*25%,H61-20000000),IF(AND(H61&gt;10000000,H61&lt;20000001),MIN(H64*15%,H61-10000000),IF(AND(H61&gt;5000000,H61&lt;10000001),MIN(H64*10%,H61-5000000),0))))</f>
        <v>0</v>
      </c>
    </row>
    <row r="66" spans="1:8" x14ac:dyDescent="0.2">
      <c r="B66" s="20" t="s">
        <v>38</v>
      </c>
      <c r="C66" s="21"/>
      <c r="D66" s="21"/>
      <c r="E66" s="21"/>
      <c r="F66" s="21"/>
      <c r="G66" s="13">
        <f>SUM(G64:G65)</f>
        <v>0</v>
      </c>
      <c r="H66" s="13">
        <f>SUM(H64:H65)</f>
        <v>0</v>
      </c>
    </row>
    <row r="67" spans="1:8" x14ac:dyDescent="0.2">
      <c r="B67" s="117" t="s">
        <v>39</v>
      </c>
      <c r="C67" s="118"/>
      <c r="D67" s="118"/>
      <c r="E67" s="118"/>
      <c r="F67" s="118"/>
      <c r="G67" s="13">
        <f>ROUND(G66*4%,0)</f>
        <v>0</v>
      </c>
      <c r="H67" s="13">
        <f>ROUND(H66*4%,0)</f>
        <v>0</v>
      </c>
    </row>
    <row r="68" spans="1:8" ht="13.5" thickBot="1" x14ac:dyDescent="0.25">
      <c r="B68" s="134" t="s">
        <v>73</v>
      </c>
      <c r="C68" s="135"/>
      <c r="D68" s="135"/>
      <c r="E68" s="135"/>
      <c r="F68" s="135"/>
      <c r="G68" s="14">
        <f>SUM(G66:G67)</f>
        <v>0</v>
      </c>
      <c r="H68" s="14">
        <f>SUM(H66:H67)</f>
        <v>0</v>
      </c>
    </row>
    <row r="69" spans="1:8" ht="13.5" thickBot="1" x14ac:dyDescent="0.25"/>
    <row r="70" spans="1:8" x14ac:dyDescent="0.2">
      <c r="A70" s="53">
        <v>1</v>
      </c>
      <c r="B70" s="95" t="s">
        <v>94</v>
      </c>
      <c r="C70" s="96" t="s">
        <v>41</v>
      </c>
      <c r="D70" s="96" t="s">
        <v>41</v>
      </c>
    </row>
    <row r="71" spans="1:8" x14ac:dyDescent="0.2">
      <c r="B71" s="92" t="s">
        <v>95</v>
      </c>
      <c r="C71" s="104"/>
      <c r="D71" s="101">
        <f>+IF((C71+C72)&lt;125000,0,(MAX(0,(C71-125000))))</f>
        <v>0</v>
      </c>
    </row>
    <row r="72" spans="1:8" x14ac:dyDescent="0.2">
      <c r="B72" s="92" t="s">
        <v>96</v>
      </c>
      <c r="C72" s="104"/>
      <c r="D72" s="101">
        <f>IF(C71&lt;125000,MAX(0,(C72-(125000-C71))),C72)</f>
        <v>0</v>
      </c>
    </row>
    <row r="73" spans="1:8" x14ac:dyDescent="0.2">
      <c r="B73" s="92" t="s">
        <v>100</v>
      </c>
      <c r="C73" s="104"/>
      <c r="D73" s="101">
        <f>+C73</f>
        <v>0</v>
      </c>
    </row>
    <row r="74" spans="1:8" x14ac:dyDescent="0.2">
      <c r="B74" s="92" t="s">
        <v>101</v>
      </c>
      <c r="C74" s="104"/>
      <c r="D74" s="101">
        <f>+C74</f>
        <v>0</v>
      </c>
    </row>
    <row r="75" spans="1:8" x14ac:dyDescent="0.2">
      <c r="B75" s="92" t="s">
        <v>48</v>
      </c>
      <c r="C75" s="102"/>
      <c r="D75" s="102">
        <f>SUM(D71:D74)</f>
        <v>0</v>
      </c>
    </row>
    <row r="76" spans="1:8" x14ac:dyDescent="0.2">
      <c r="B76" s="92" t="s">
        <v>97</v>
      </c>
      <c r="C76" s="104"/>
      <c r="D76" s="101">
        <f t="shared" ref="D76:D78" si="0">+C76</f>
        <v>0</v>
      </c>
    </row>
    <row r="77" spans="1:8" x14ac:dyDescent="0.2">
      <c r="B77" s="92" t="s">
        <v>98</v>
      </c>
      <c r="C77" s="104"/>
      <c r="D77" s="101">
        <f t="shared" si="0"/>
        <v>0</v>
      </c>
    </row>
    <row r="78" spans="1:8" x14ac:dyDescent="0.2">
      <c r="B78" s="97" t="s">
        <v>99</v>
      </c>
      <c r="C78" s="105"/>
      <c r="D78" s="101">
        <f t="shared" si="0"/>
        <v>0</v>
      </c>
    </row>
    <row r="79" spans="1:8" ht="13.5" thickBot="1" x14ac:dyDescent="0.25">
      <c r="B79" s="93" t="s">
        <v>48</v>
      </c>
      <c r="C79" s="103"/>
      <c r="D79" s="103">
        <f>SUM(D76:D78)</f>
        <v>0</v>
      </c>
    </row>
    <row r="80" spans="1:8" ht="13.5" thickBot="1" x14ac:dyDescent="0.25"/>
    <row r="81" spans="1:13" x14ac:dyDescent="0.2">
      <c r="A81" s="53">
        <v>2</v>
      </c>
      <c r="B81" s="54" t="s">
        <v>40</v>
      </c>
      <c r="C81" s="55" t="s">
        <v>41</v>
      </c>
      <c r="F81" s="17"/>
    </row>
    <row r="82" spans="1:13" x14ac:dyDescent="0.2">
      <c r="B82" s="56" t="s">
        <v>42</v>
      </c>
      <c r="C82" s="57">
        <v>0</v>
      </c>
      <c r="D82" s="58"/>
      <c r="F82" s="17"/>
      <c r="L82" s="59"/>
      <c r="M82" s="58"/>
    </row>
    <row r="83" spans="1:13" x14ac:dyDescent="0.2">
      <c r="B83" s="56" t="s">
        <v>43</v>
      </c>
      <c r="C83" s="57">
        <v>0</v>
      </c>
      <c r="F83" s="17"/>
      <c r="L83" s="59"/>
      <c r="M83" s="58"/>
    </row>
    <row r="84" spans="1:13" x14ac:dyDescent="0.2">
      <c r="B84" s="56" t="s">
        <v>44</v>
      </c>
      <c r="C84" s="57">
        <v>0</v>
      </c>
      <c r="F84" s="17"/>
      <c r="L84" s="59"/>
      <c r="M84" s="58"/>
    </row>
    <row r="85" spans="1:13" x14ac:dyDescent="0.2">
      <c r="B85" s="56" t="s">
        <v>45</v>
      </c>
      <c r="C85" s="57">
        <v>0</v>
      </c>
      <c r="F85" s="17"/>
      <c r="L85" s="59"/>
      <c r="M85" s="58"/>
    </row>
    <row r="86" spans="1:13" x14ac:dyDescent="0.2">
      <c r="B86" s="60" t="s">
        <v>46</v>
      </c>
      <c r="C86" s="57">
        <v>0</v>
      </c>
      <c r="D86" s="17" t="s">
        <v>47</v>
      </c>
      <c r="F86" s="17"/>
    </row>
    <row r="87" spans="1:13" ht="13.5" thickBot="1" x14ac:dyDescent="0.25">
      <c r="B87" s="61" t="s">
        <v>48</v>
      </c>
      <c r="C87" s="16">
        <f>SUM(C82:C84)</f>
        <v>0</v>
      </c>
      <c r="F87" s="17"/>
    </row>
    <row r="88" spans="1:13" x14ac:dyDescent="0.2">
      <c r="F88" s="17"/>
    </row>
    <row r="89" spans="1:13" x14ac:dyDescent="0.2">
      <c r="I89" s="62"/>
    </row>
    <row r="90" spans="1:13" ht="13.5" thickBot="1" x14ac:dyDescent="0.25">
      <c r="A90" s="63">
        <v>3</v>
      </c>
      <c r="B90" s="19" t="s">
        <v>49</v>
      </c>
    </row>
    <row r="91" spans="1:13" x14ac:dyDescent="0.2">
      <c r="A91" s="63"/>
      <c r="B91" s="147" t="s">
        <v>50</v>
      </c>
      <c r="C91" s="148"/>
      <c r="D91" s="64">
        <v>0</v>
      </c>
    </row>
    <row r="92" spans="1:13" hidden="1" x14ac:dyDescent="0.2">
      <c r="D92" s="65"/>
    </row>
    <row r="93" spans="1:13" hidden="1" x14ac:dyDescent="0.2">
      <c r="D93" s="65"/>
    </row>
    <row r="94" spans="1:13" x14ac:dyDescent="0.2">
      <c r="A94" s="63"/>
      <c r="B94" s="149" t="s">
        <v>51</v>
      </c>
      <c r="C94" s="150"/>
      <c r="D94" s="67">
        <v>0</v>
      </c>
      <c r="G94" s="138"/>
      <c r="H94" s="138"/>
      <c r="I94" s="138"/>
    </row>
    <row r="95" spans="1:13" hidden="1" x14ac:dyDescent="0.2">
      <c r="G95" s="139"/>
      <c r="H95" s="139"/>
      <c r="I95" s="139"/>
    </row>
    <row r="96" spans="1:13" ht="12.95" hidden="1" customHeight="1" x14ac:dyDescent="0.2"/>
    <row r="97" spans="1:11 16382:16382" ht="12.95" hidden="1" customHeight="1" x14ac:dyDescent="0.2"/>
    <row r="98" spans="1:11 16382:16382" ht="13.5" thickBot="1" x14ac:dyDescent="0.25">
      <c r="A98" s="33"/>
      <c r="B98" s="140" t="s">
        <v>52</v>
      </c>
      <c r="C98" s="141"/>
      <c r="D98" s="15">
        <f>D94*70%-MIN(D91,200000)</f>
        <v>0</v>
      </c>
      <c r="G98" s="22"/>
    </row>
    <row r="99" spans="1:11 16382:16382" x14ac:dyDescent="0.2">
      <c r="A99" s="33"/>
    </row>
    <row r="100" spans="1:11 16382:16382" ht="12.95" hidden="1" customHeight="1" x14ac:dyDescent="0.2"/>
    <row r="101" spans="1:11 16382:16382" hidden="1" x14ac:dyDescent="0.2">
      <c r="B101" s="114"/>
      <c r="C101" s="114"/>
      <c r="D101" s="114"/>
      <c r="E101" s="114"/>
      <c r="F101" s="114"/>
    </row>
    <row r="102" spans="1:11 16382:16382" ht="13.5" thickBot="1" x14ac:dyDescent="0.25">
      <c r="A102" s="63">
        <v>4</v>
      </c>
      <c r="B102" s="34" t="s">
        <v>53</v>
      </c>
      <c r="C102" s="34"/>
      <c r="K102" s="48"/>
    </row>
    <row r="103" spans="1:11 16382:16382" ht="13.5" thickBot="1" x14ac:dyDescent="0.25">
      <c r="B103" s="121" t="s">
        <v>13</v>
      </c>
      <c r="C103" s="122"/>
      <c r="D103" s="122"/>
      <c r="E103" s="122"/>
      <c r="F103" s="123"/>
      <c r="G103" s="68" t="s">
        <v>41</v>
      </c>
      <c r="H103" s="69"/>
      <c r="I103" s="69"/>
      <c r="J103" s="19"/>
    </row>
    <row r="104" spans="1:11 16382:16382" x14ac:dyDescent="0.2">
      <c r="B104" s="35" t="s">
        <v>54</v>
      </c>
      <c r="C104" s="63"/>
      <c r="D104" s="63"/>
      <c r="E104" s="63"/>
      <c r="F104" s="70"/>
      <c r="G104" s="84" t="s">
        <v>72</v>
      </c>
      <c r="H104" s="69"/>
      <c r="I104" s="69"/>
      <c r="J104" s="19"/>
      <c r="XFB104" s="17" t="s">
        <v>71</v>
      </c>
    </row>
    <row r="105" spans="1:11 16382:16382" x14ac:dyDescent="0.2">
      <c r="B105" s="130" t="s">
        <v>55</v>
      </c>
      <c r="C105" s="131"/>
      <c r="D105" s="131"/>
      <c r="E105" s="131"/>
      <c r="F105" s="142"/>
      <c r="G105" s="71">
        <f>C83</f>
        <v>0</v>
      </c>
      <c r="H105" s="43"/>
      <c r="XFB105" s="17" t="s">
        <v>72</v>
      </c>
    </row>
    <row r="106" spans="1:11 16382:16382" x14ac:dyDescent="0.2">
      <c r="B106" s="130" t="s">
        <v>56</v>
      </c>
      <c r="C106" s="131"/>
      <c r="D106" s="131"/>
      <c r="E106" s="131"/>
      <c r="F106" s="142"/>
      <c r="G106" s="72">
        <f>IF(G104="Metro",$H$20*50%,$H$20*40%)</f>
        <v>0</v>
      </c>
      <c r="H106" s="48"/>
    </row>
    <row r="107" spans="1:11 16382:16382" x14ac:dyDescent="0.2">
      <c r="B107" s="130" t="s">
        <v>57</v>
      </c>
      <c r="C107" s="131"/>
      <c r="D107" s="131"/>
      <c r="E107" s="131"/>
      <c r="F107" s="142"/>
      <c r="G107" s="73">
        <f>MAX(C85-$H$20*10%,0)</f>
        <v>0</v>
      </c>
    </row>
    <row r="108" spans="1:11 16382:16382" x14ac:dyDescent="0.2">
      <c r="B108" s="130" t="s">
        <v>58</v>
      </c>
      <c r="C108" s="131"/>
      <c r="D108" s="131"/>
      <c r="E108" s="131"/>
      <c r="F108" s="142"/>
      <c r="G108" s="74">
        <f>MIN(G105,G106,G107)</f>
        <v>0</v>
      </c>
    </row>
    <row r="109" spans="1:11 16382:16382" ht="13.5" thickBot="1" x14ac:dyDescent="0.25">
      <c r="B109" s="151" t="s">
        <v>59</v>
      </c>
      <c r="C109" s="152"/>
      <c r="D109" s="152"/>
      <c r="E109" s="152"/>
      <c r="F109" s="153"/>
      <c r="G109" s="75">
        <f>G105-G108</f>
        <v>0</v>
      </c>
    </row>
    <row r="110" spans="1:11 16382:16382" x14ac:dyDescent="0.2"/>
    <row r="111" spans="1:11 16382:16382" hidden="1" x14ac:dyDescent="0.2">
      <c r="A111" s="33"/>
    </row>
    <row r="112" spans="1:11 16382:16382" hidden="1" x14ac:dyDescent="0.2">
      <c r="A112" s="63">
        <v>5</v>
      </c>
      <c r="B112" s="19" t="s">
        <v>60</v>
      </c>
      <c r="C112" s="19" t="s">
        <v>61</v>
      </c>
      <c r="G112" s="17" t="s">
        <v>62</v>
      </c>
    </row>
    <row r="113" spans="2:7" hidden="1" x14ac:dyDescent="0.2">
      <c r="B113" s="76" t="s">
        <v>63</v>
      </c>
      <c r="C113" s="76" t="s">
        <v>64</v>
      </c>
      <c r="E113" s="76" t="s">
        <v>63</v>
      </c>
      <c r="F113" s="76" t="s">
        <v>65</v>
      </c>
      <c r="G113" s="76" t="s">
        <v>64</v>
      </c>
    </row>
    <row r="114" spans="2:7" hidden="1" x14ac:dyDescent="0.2">
      <c r="B114" s="66" t="s">
        <v>66</v>
      </c>
      <c r="C114" s="77" t="s">
        <v>67</v>
      </c>
      <c r="E114" s="85">
        <f>MAX(IF(($G$61-G45+C78)&gt;300000,300000,($G$61-G45+C78)),0)</f>
        <v>0</v>
      </c>
      <c r="F114" s="86">
        <v>0</v>
      </c>
      <c r="G114" s="79">
        <f>+E114*F114</f>
        <v>0</v>
      </c>
    </row>
    <row r="115" spans="2:7" hidden="1" x14ac:dyDescent="0.2">
      <c r="B115" s="66" t="s">
        <v>68</v>
      </c>
      <c r="C115" s="80">
        <f>IF(AND((H61-H45+C78)&gt;250000,(H61-H45+C78)&lt;500001),((H61-H45+C78)-250000)*0.05,IF((H61-H45+C78)&gt;500000,12500,0))</f>
        <v>0</v>
      </c>
      <c r="E115" s="85">
        <f>MAX(IF(($G$61-G45+C78)&gt;700000,400000,($G$61-G45+C78)-300000),0)</f>
        <v>0</v>
      </c>
      <c r="F115" s="86">
        <v>0.05</v>
      </c>
      <c r="G115" s="79">
        <f t="shared" ref="G115:G119" si="1">+E115*F115</f>
        <v>0</v>
      </c>
    </row>
    <row r="116" spans="2:7" hidden="1" x14ac:dyDescent="0.2">
      <c r="B116" s="66" t="s">
        <v>69</v>
      </c>
      <c r="C116" s="80">
        <f>IF(AND((H61-H45+C78)&gt;500000,(H61-H45+C78)&lt;1000001),((H61-H45+C78)-500000)*0.2,IF((H61-H45+C78)&gt;1000000,100000,0))</f>
        <v>0</v>
      </c>
      <c r="E116" s="85">
        <f>MAX(IF(($G$61-G45+C78)&gt;1000000,300000,($G$61-G45+C78)-700000),0)</f>
        <v>0</v>
      </c>
      <c r="F116" s="86">
        <v>0.1</v>
      </c>
      <c r="G116" s="79">
        <f t="shared" si="1"/>
        <v>0</v>
      </c>
    </row>
    <row r="117" spans="2:7" hidden="1" x14ac:dyDescent="0.2">
      <c r="B117" s="66" t="s">
        <v>70</v>
      </c>
      <c r="C117" s="80">
        <f>IF((H61-H45+C78)&gt;1000000,((H61-H45+C78)-1000000)*0.3,0)</f>
        <v>0</v>
      </c>
      <c r="E117" s="85">
        <f>MAX(IF(($G$61-G45+C78)&gt;1200000,300000,($G$61-G45+C78)-900000),0)</f>
        <v>0</v>
      </c>
      <c r="F117" s="86">
        <v>0.15</v>
      </c>
      <c r="G117" s="79">
        <f t="shared" si="1"/>
        <v>0</v>
      </c>
    </row>
    <row r="118" spans="2:7" hidden="1" x14ac:dyDescent="0.2">
      <c r="B118" s="66"/>
      <c r="C118" s="66"/>
      <c r="E118" s="85">
        <f>MAX(IF(($G$61-G45+C78)&gt;1500000,300000,($G$61-G45+C78)-1200000),0)</f>
        <v>0</v>
      </c>
      <c r="F118" s="86">
        <v>0.2</v>
      </c>
      <c r="G118" s="79">
        <f t="shared" si="1"/>
        <v>0</v>
      </c>
    </row>
    <row r="119" spans="2:7" hidden="1" x14ac:dyDescent="0.2">
      <c r="B119" s="76"/>
      <c r="C119" s="81"/>
      <c r="E119" s="85">
        <f>MAX(IF(($G$61-G45+C78)&gt;1500000,($G$61-G45+C78)-1500000,0),0)</f>
        <v>0</v>
      </c>
      <c r="F119" s="87">
        <v>0.3</v>
      </c>
      <c r="G119" s="79">
        <f t="shared" si="1"/>
        <v>0</v>
      </c>
    </row>
    <row r="120" spans="2:7" hidden="1" x14ac:dyDescent="0.2">
      <c r="B120" s="76" t="s">
        <v>48</v>
      </c>
      <c r="C120" s="81">
        <f>SUM(C115:C117)</f>
        <v>0</v>
      </c>
      <c r="E120" s="78"/>
      <c r="F120" s="82"/>
      <c r="G120" s="79"/>
    </row>
    <row r="121" spans="2:7" hidden="1" x14ac:dyDescent="0.2">
      <c r="E121" s="145" t="s">
        <v>48</v>
      </c>
      <c r="F121" s="146"/>
      <c r="G121" s="83">
        <f>SUM(G114:G120)</f>
        <v>0</v>
      </c>
    </row>
    <row r="122" spans="2:7" ht="13.5" hidden="1" thickBot="1" x14ac:dyDescent="0.25">
      <c r="B122" s="19" t="s">
        <v>60</v>
      </c>
      <c r="C122" s="19" t="s">
        <v>94</v>
      </c>
    </row>
    <row r="123" spans="2:7" hidden="1" x14ac:dyDescent="0.2">
      <c r="B123" s="94" t="s">
        <v>95</v>
      </c>
      <c r="C123" s="108">
        <f>+D71*10%</f>
        <v>0</v>
      </c>
    </row>
    <row r="124" spans="2:7" hidden="1" x14ac:dyDescent="0.2">
      <c r="B124" s="92" t="s">
        <v>96</v>
      </c>
      <c r="C124" s="109">
        <f>+D72*12.5%</f>
        <v>0</v>
      </c>
    </row>
    <row r="125" spans="2:7" hidden="1" x14ac:dyDescent="0.2">
      <c r="B125" s="92" t="s">
        <v>100</v>
      </c>
      <c r="C125" s="109">
        <f>+D73*20%</f>
        <v>0</v>
      </c>
    </row>
    <row r="126" spans="2:7" hidden="1" x14ac:dyDescent="0.2">
      <c r="B126" s="92" t="s">
        <v>101</v>
      </c>
      <c r="C126" s="109">
        <f>+D74*12.5%</f>
        <v>0</v>
      </c>
    </row>
    <row r="127" spans="2:7" hidden="1" x14ac:dyDescent="0.2">
      <c r="B127" s="92" t="s">
        <v>48</v>
      </c>
      <c r="C127" s="110">
        <f>SUM(C123:C126)</f>
        <v>0</v>
      </c>
    </row>
    <row r="128" spans="2:7" hidden="1" x14ac:dyDescent="0.2">
      <c r="B128" s="92" t="s">
        <v>97</v>
      </c>
      <c r="C128" s="109">
        <f>+D76*15%</f>
        <v>0</v>
      </c>
    </row>
    <row r="129" spans="1:3" hidden="1" x14ac:dyDescent="0.2">
      <c r="B129" s="92" t="s">
        <v>98</v>
      </c>
      <c r="C129" s="109">
        <f>+D77*20%</f>
        <v>0</v>
      </c>
    </row>
    <row r="130" spans="1:3" ht="13.5" hidden="1" thickBot="1" x14ac:dyDescent="0.25">
      <c r="B130" s="111" t="s">
        <v>48</v>
      </c>
      <c r="C130" s="112">
        <f>+C128+C129</f>
        <v>0</v>
      </c>
    </row>
    <row r="133" spans="1:3" hidden="1" x14ac:dyDescent="0.2">
      <c r="A133" s="63">
        <v>6</v>
      </c>
      <c r="B133" s="143" t="s">
        <v>102</v>
      </c>
      <c r="C133" s="144"/>
    </row>
    <row r="134" spans="1:3" hidden="1" x14ac:dyDescent="0.2">
      <c r="B134" s="143" t="s">
        <v>4</v>
      </c>
      <c r="C134" s="144"/>
    </row>
    <row r="135" spans="1:3" hidden="1" x14ac:dyDescent="0.2">
      <c r="B135" s="66" t="s">
        <v>103</v>
      </c>
      <c r="C135" s="106">
        <f>+G41+G43+G44+G46+C78</f>
        <v>0</v>
      </c>
    </row>
    <row r="136" spans="1:3" hidden="1" x14ac:dyDescent="0.2">
      <c r="B136" s="107" t="s">
        <v>102</v>
      </c>
      <c r="C136" s="76">
        <f>IF(C135&gt;700000,0,MIN(G121,25000))</f>
        <v>0</v>
      </c>
    </row>
    <row r="137" spans="1:3" hidden="1" x14ac:dyDescent="0.2">
      <c r="B137" s="143" t="s">
        <v>5</v>
      </c>
      <c r="C137" s="144"/>
    </row>
    <row r="138" spans="1:3" hidden="1" x14ac:dyDescent="0.2">
      <c r="B138" s="66" t="s">
        <v>104</v>
      </c>
      <c r="C138" s="106">
        <f>+G41+G43+G44+G46+D79+D73+D74</f>
        <v>0</v>
      </c>
    </row>
    <row r="139" spans="1:3" hidden="1" x14ac:dyDescent="0.2">
      <c r="B139" s="107" t="s">
        <v>102</v>
      </c>
      <c r="C139" s="76">
        <f>IF(C138&gt;500000,0,MIN(H62,12500))</f>
        <v>0</v>
      </c>
    </row>
    <row r="141" spans="1:3" hidden="1" x14ac:dyDescent="0.2">
      <c r="B141" s="100"/>
    </row>
  </sheetData>
  <sheetProtection algorithmName="SHA-512" hashValue="0PmSQav44N+Xa4uJ0FyX3E9YBle7Ijsgf9PmBxMQZYsqlTSjXrm6GxiqkfP4a+k1bjP1sMSByrLCR4wJHZ+RAA==" saltValue="eyXvRrXKBfwXqV7hhLjyAw==" spinCount="100000" sheet="1" objects="1" scenarios="1"/>
  <protectedRanges>
    <protectedRange algorithmName="SHA-512" hashValue="UL4HQzq5VAes2qPcOtLndVuzxlmRzHdvfviZ8CifqJS7j/GAkk7KekX9AYf0KAUDBOJWm1aRfnXpXTiFrrHBaQ==" saltValue="5jOSnxeUkOmDEKV+FLbVjw==" spinCount="100000" sqref="G21:H22 H36 G44:H46 H50:H57 G55 G57 C82:C86 D91:D94 G104 C71:C74 C76:C78" name="Range1"/>
  </protectedRanges>
  <mergeCells count="45">
    <mergeCell ref="B137:C137"/>
    <mergeCell ref="E121:F121"/>
    <mergeCell ref="B91:C91"/>
    <mergeCell ref="B94:C94"/>
    <mergeCell ref="B106:F106"/>
    <mergeCell ref="B107:F107"/>
    <mergeCell ref="B108:F108"/>
    <mergeCell ref="B109:F109"/>
    <mergeCell ref="B101:F101"/>
    <mergeCell ref="B103:F103"/>
    <mergeCell ref="B105:F105"/>
    <mergeCell ref="B133:C133"/>
    <mergeCell ref="B134:C134"/>
    <mergeCell ref="B39:F39"/>
    <mergeCell ref="B24:F24"/>
    <mergeCell ref="B27:F27"/>
    <mergeCell ref="G94:I95"/>
    <mergeCell ref="B98:C98"/>
    <mergeCell ref="B68:F68"/>
    <mergeCell ref="B41:F41"/>
    <mergeCell ref="B42:F42"/>
    <mergeCell ref="B49:F49"/>
    <mergeCell ref="B50:F50"/>
    <mergeCell ref="B51:F51"/>
    <mergeCell ref="B56:F56"/>
    <mergeCell ref="B58:F58"/>
    <mergeCell ref="B60:F60"/>
    <mergeCell ref="B61:F61"/>
    <mergeCell ref="B62:F62"/>
    <mergeCell ref="B67:F67"/>
    <mergeCell ref="B3:H3"/>
    <mergeCell ref="B4:H4"/>
    <mergeCell ref="B16:H16"/>
    <mergeCell ref="B17:F17"/>
    <mergeCell ref="B28:F28"/>
    <mergeCell ref="B19:F19"/>
    <mergeCell ref="AF18:AI18"/>
    <mergeCell ref="B35:F35"/>
    <mergeCell ref="B36:F36"/>
    <mergeCell ref="B37:F37"/>
    <mergeCell ref="B38:F38"/>
    <mergeCell ref="B30:F30"/>
    <mergeCell ref="B31:F31"/>
    <mergeCell ref="B32:F32"/>
    <mergeCell ref="B34:F34"/>
  </mergeCells>
  <conditionalFormatting sqref="K5">
    <cfRule type="duplicateValues" dxfId="742" priority="1"/>
    <cfRule type="duplicateValues" dxfId="741" priority="2"/>
    <cfRule type="duplicateValues" dxfId="740" priority="3"/>
    <cfRule type="duplicateValues" dxfId="739" priority="4"/>
    <cfRule type="duplicateValues" dxfId="738" priority="5"/>
    <cfRule type="duplicateValues" dxfId="737" priority="6"/>
    <cfRule type="duplicateValues" dxfId="736" priority="7"/>
    <cfRule type="duplicateValues" dxfId="735" priority="8"/>
    <cfRule type="duplicateValues" dxfId="734" priority="9"/>
    <cfRule type="duplicateValues" dxfId="733" priority="10"/>
    <cfRule type="duplicateValues" dxfId="732" priority="11"/>
    <cfRule type="duplicateValues" dxfId="731" priority="12"/>
    <cfRule type="duplicateValues" dxfId="730" priority="13"/>
    <cfRule type="duplicateValues" dxfId="729" priority="14"/>
    <cfRule type="duplicateValues" dxfId="728" priority="15"/>
    <cfRule type="duplicateValues" dxfId="727" priority="16"/>
    <cfRule type="duplicateValues" dxfId="726" priority="17"/>
    <cfRule type="duplicateValues" dxfId="725" priority="18"/>
    <cfRule type="duplicateValues" dxfId="724" priority="19"/>
    <cfRule type="duplicateValues" dxfId="723" priority="20"/>
    <cfRule type="duplicateValues" dxfId="722" priority="21"/>
    <cfRule type="duplicateValues" dxfId="721" priority="22"/>
    <cfRule type="duplicateValues" dxfId="720" priority="23"/>
    <cfRule type="duplicateValues" dxfId="719" priority="24"/>
    <cfRule type="duplicateValues" dxfId="718" priority="25"/>
    <cfRule type="duplicateValues" dxfId="717" priority="26"/>
    <cfRule type="duplicateValues" dxfId="716" priority="27"/>
    <cfRule type="duplicateValues" dxfId="715" priority="28"/>
    <cfRule type="duplicateValues" dxfId="714" priority="29"/>
    <cfRule type="duplicateValues" dxfId="713" priority="30"/>
    <cfRule type="duplicateValues" dxfId="712" priority="31"/>
    <cfRule type="duplicateValues" dxfId="711" priority="32"/>
    <cfRule type="duplicateValues" dxfId="710" priority="33"/>
    <cfRule type="duplicateValues" dxfId="709" priority="34"/>
    <cfRule type="duplicateValues" dxfId="708" priority="35"/>
    <cfRule type="duplicateValues" dxfId="707" priority="36"/>
    <cfRule type="duplicateValues" dxfId="706" priority="37"/>
    <cfRule type="duplicateValues" dxfId="705" priority="38"/>
    <cfRule type="duplicateValues" dxfId="704" priority="39"/>
    <cfRule type="duplicateValues" dxfId="703" priority="40"/>
    <cfRule type="duplicateValues" dxfId="702" priority="41"/>
    <cfRule type="duplicateValues" dxfId="701" priority="42"/>
    <cfRule type="duplicateValues" dxfId="700" priority="43"/>
    <cfRule type="duplicateValues" dxfId="699" priority="44"/>
    <cfRule type="duplicateValues" dxfId="698" priority="45"/>
    <cfRule type="duplicateValues" dxfId="697" priority="46"/>
    <cfRule type="duplicateValues" dxfId="696" priority="47"/>
    <cfRule type="duplicateValues" dxfId="695" priority="48"/>
    <cfRule type="duplicateValues" dxfId="694" priority="49"/>
    <cfRule type="duplicateValues" dxfId="693" priority="50"/>
    <cfRule type="duplicateValues" dxfId="692" priority="51"/>
    <cfRule type="duplicateValues" dxfId="691" priority="52"/>
    <cfRule type="duplicateValues" dxfId="690" priority="53"/>
    <cfRule type="duplicateValues" dxfId="689" priority="54"/>
    <cfRule type="duplicateValues" dxfId="688" priority="55"/>
    <cfRule type="duplicateValues" dxfId="687" priority="56"/>
    <cfRule type="duplicateValues" dxfId="686" priority="57"/>
    <cfRule type="duplicateValues" dxfId="685" priority="58"/>
    <cfRule type="duplicateValues" dxfId="684" priority="59"/>
    <cfRule type="duplicateValues" dxfId="683" priority="60"/>
    <cfRule type="duplicateValues" dxfId="682" priority="61"/>
    <cfRule type="duplicateValues" dxfId="681" priority="62"/>
    <cfRule type="duplicateValues" dxfId="680" priority="63"/>
    <cfRule type="duplicateValues" dxfId="679" priority="64"/>
    <cfRule type="duplicateValues" dxfId="678" priority="65"/>
    <cfRule type="duplicateValues" dxfId="677" priority="66"/>
    <cfRule type="duplicateValues" dxfId="676" priority="67"/>
    <cfRule type="duplicateValues" dxfId="675" priority="68"/>
    <cfRule type="duplicateValues" dxfId="674" priority="69"/>
    <cfRule type="duplicateValues" dxfId="673" priority="70"/>
    <cfRule type="duplicateValues" dxfId="672" priority="71"/>
    <cfRule type="duplicateValues" dxfId="671" priority="72"/>
    <cfRule type="duplicateValues" dxfId="670" priority="73"/>
    <cfRule type="duplicateValues" dxfId="669" priority="74"/>
    <cfRule type="duplicateValues" dxfId="668" priority="75"/>
    <cfRule type="duplicateValues" dxfId="667" priority="76"/>
    <cfRule type="duplicateValues" dxfId="666" priority="77"/>
    <cfRule type="duplicateValues" dxfId="665" priority="78"/>
    <cfRule type="duplicateValues" dxfId="664" priority="79"/>
    <cfRule type="duplicateValues" dxfId="663" priority="80"/>
    <cfRule type="duplicateValues" dxfId="662" priority="81"/>
    <cfRule type="duplicateValues" dxfId="661" priority="82"/>
    <cfRule type="duplicateValues" dxfId="660" priority="83"/>
    <cfRule type="duplicateValues" dxfId="659" priority="84"/>
    <cfRule type="duplicateValues" dxfId="658" priority="85"/>
    <cfRule type="duplicateValues" dxfId="657" priority="86"/>
    <cfRule type="duplicateValues" dxfId="656" priority="87"/>
    <cfRule type="duplicateValues" dxfId="655" priority="88"/>
    <cfRule type="duplicateValues" dxfId="654" priority="89"/>
    <cfRule type="duplicateValues" dxfId="653" priority="90"/>
    <cfRule type="duplicateValues" dxfId="652" priority="91"/>
    <cfRule type="duplicateValues" dxfId="651" priority="92"/>
    <cfRule type="duplicateValues" dxfId="650" priority="93"/>
    <cfRule type="duplicateValues" dxfId="649" priority="94"/>
    <cfRule type="duplicateValues" dxfId="648" priority="95"/>
    <cfRule type="duplicateValues" dxfId="647" priority="96"/>
    <cfRule type="duplicateValues" dxfId="646" priority="97"/>
    <cfRule type="duplicateValues" dxfId="645" priority="98"/>
    <cfRule type="duplicateValues" dxfId="644" priority="99"/>
    <cfRule type="duplicateValues" dxfId="643" priority="100"/>
    <cfRule type="duplicateValues" dxfId="642" priority="101"/>
    <cfRule type="duplicateValues" dxfId="641" priority="102"/>
    <cfRule type="duplicateValues" dxfId="640" priority="103"/>
    <cfRule type="duplicateValues" dxfId="639" priority="104"/>
    <cfRule type="duplicateValues" dxfId="638" priority="105"/>
    <cfRule type="duplicateValues" dxfId="637" priority="106"/>
    <cfRule type="duplicateValues" dxfId="636" priority="107"/>
    <cfRule type="duplicateValues" dxfId="635" priority="108"/>
    <cfRule type="duplicateValues" dxfId="634" priority="109"/>
    <cfRule type="duplicateValues" dxfId="633" priority="110"/>
    <cfRule type="duplicateValues" dxfId="632" priority="111"/>
    <cfRule type="duplicateValues" dxfId="631" priority="112"/>
    <cfRule type="duplicateValues" dxfId="630" priority="113"/>
    <cfRule type="duplicateValues" dxfId="629" priority="114"/>
    <cfRule type="duplicateValues" dxfId="628" priority="115"/>
    <cfRule type="duplicateValues" dxfId="627" priority="116"/>
    <cfRule type="duplicateValues" dxfId="626" priority="117"/>
    <cfRule type="duplicateValues" dxfId="625" priority="118"/>
    <cfRule type="duplicateValues" dxfId="624" priority="119"/>
    <cfRule type="duplicateValues" dxfId="623" priority="120"/>
    <cfRule type="duplicateValues" dxfId="622" priority="121"/>
    <cfRule type="duplicateValues" dxfId="621" priority="122"/>
    <cfRule type="duplicateValues" dxfId="620" priority="123"/>
    <cfRule type="duplicateValues" dxfId="619" priority="124"/>
    <cfRule type="duplicateValues" dxfId="618" priority="125"/>
    <cfRule type="duplicateValues" dxfId="617" priority="126"/>
    <cfRule type="duplicateValues" dxfId="616" priority="127"/>
    <cfRule type="duplicateValues" dxfId="615" priority="128"/>
    <cfRule type="duplicateValues" dxfId="614" priority="129"/>
    <cfRule type="duplicateValues" dxfId="613" priority="130"/>
    <cfRule type="duplicateValues" dxfId="612" priority="131"/>
    <cfRule type="duplicateValues" dxfId="611" priority="132"/>
    <cfRule type="duplicateValues" dxfId="610" priority="133"/>
    <cfRule type="duplicateValues" dxfId="609" priority="134"/>
    <cfRule type="duplicateValues" dxfId="608" priority="135"/>
    <cfRule type="duplicateValues" dxfId="607" priority="136"/>
    <cfRule type="duplicateValues" dxfId="606" priority="137"/>
    <cfRule type="duplicateValues" dxfId="605" priority="138"/>
    <cfRule type="duplicateValues" dxfId="604" priority="139"/>
    <cfRule type="duplicateValues" dxfId="603" priority="140"/>
    <cfRule type="duplicateValues" dxfId="602" priority="141"/>
    <cfRule type="duplicateValues" dxfId="601" priority="142"/>
    <cfRule type="duplicateValues" dxfId="600" priority="143"/>
    <cfRule type="duplicateValues" dxfId="599" priority="144"/>
    <cfRule type="duplicateValues" dxfId="598" priority="145"/>
    <cfRule type="duplicateValues" dxfId="597" priority="146"/>
    <cfRule type="duplicateValues" dxfId="596" priority="147"/>
    <cfRule type="duplicateValues" dxfId="595" priority="148"/>
    <cfRule type="duplicateValues" dxfId="594" priority="149"/>
    <cfRule type="duplicateValues" dxfId="593" priority="150"/>
    <cfRule type="duplicateValues" dxfId="592" priority="151"/>
    <cfRule type="duplicateValues" dxfId="591" priority="152"/>
    <cfRule type="duplicateValues" dxfId="590" priority="153"/>
    <cfRule type="duplicateValues" dxfId="589" priority="154"/>
    <cfRule type="duplicateValues" dxfId="588" priority="155"/>
    <cfRule type="duplicateValues" dxfId="587" priority="156"/>
    <cfRule type="duplicateValues" dxfId="586" priority="157"/>
    <cfRule type="duplicateValues" dxfId="585" priority="158"/>
    <cfRule type="duplicateValues" dxfId="584" priority="159"/>
    <cfRule type="duplicateValues" dxfId="583" priority="160"/>
    <cfRule type="duplicateValues" dxfId="582" priority="161"/>
    <cfRule type="duplicateValues" dxfId="581" priority="162"/>
    <cfRule type="duplicateValues" dxfId="580" priority="163"/>
    <cfRule type="duplicateValues" dxfId="579" priority="164"/>
    <cfRule type="duplicateValues" dxfId="578" priority="165"/>
    <cfRule type="duplicateValues" dxfId="577" priority="166"/>
    <cfRule type="duplicateValues" dxfId="576" priority="167"/>
    <cfRule type="duplicateValues" dxfId="575" priority="168"/>
    <cfRule type="duplicateValues" dxfId="574" priority="169"/>
    <cfRule type="duplicateValues" dxfId="573" priority="170"/>
    <cfRule type="duplicateValues" dxfId="572" priority="171"/>
    <cfRule type="duplicateValues" dxfId="571" priority="172"/>
    <cfRule type="duplicateValues" dxfId="570" priority="173"/>
    <cfRule type="duplicateValues" dxfId="569" priority="174"/>
    <cfRule type="duplicateValues" dxfId="568" priority="175"/>
    <cfRule type="duplicateValues" dxfId="567" priority="176"/>
    <cfRule type="duplicateValues" dxfId="566" priority="177"/>
    <cfRule type="duplicateValues" dxfId="565" priority="178"/>
    <cfRule type="duplicateValues" dxfId="564" priority="179"/>
    <cfRule type="duplicateValues" dxfId="563" priority="180"/>
    <cfRule type="duplicateValues" dxfId="562" priority="181"/>
    <cfRule type="duplicateValues" dxfId="561" priority="182"/>
    <cfRule type="duplicateValues" dxfId="560" priority="183"/>
    <cfRule type="duplicateValues" dxfId="559" priority="184"/>
    <cfRule type="duplicateValues" dxfId="558" priority="185"/>
    <cfRule type="duplicateValues" dxfId="557" priority="186"/>
    <cfRule type="duplicateValues" dxfId="556" priority="187"/>
    <cfRule type="duplicateValues" dxfId="555" priority="188"/>
    <cfRule type="duplicateValues" dxfId="554" priority="189"/>
    <cfRule type="duplicateValues" dxfId="553" priority="190"/>
    <cfRule type="duplicateValues" dxfId="552" priority="191"/>
    <cfRule type="duplicateValues" dxfId="551" priority="192"/>
    <cfRule type="duplicateValues" dxfId="550" priority="193"/>
    <cfRule type="duplicateValues" dxfId="549" priority="194"/>
    <cfRule type="duplicateValues" dxfId="548" priority="195"/>
    <cfRule type="duplicateValues" dxfId="547" priority="196"/>
    <cfRule type="duplicateValues" dxfId="546" priority="197"/>
    <cfRule type="duplicateValues" dxfId="545" priority="198"/>
    <cfRule type="duplicateValues" dxfId="544" priority="199"/>
    <cfRule type="duplicateValues" dxfId="543" priority="200"/>
    <cfRule type="duplicateValues" dxfId="542" priority="201"/>
    <cfRule type="duplicateValues" dxfId="541" priority="202"/>
    <cfRule type="duplicateValues" dxfId="540" priority="203"/>
    <cfRule type="duplicateValues" dxfId="539" priority="204"/>
    <cfRule type="duplicateValues" dxfId="538" priority="205"/>
    <cfRule type="duplicateValues" dxfId="537" priority="206"/>
    <cfRule type="duplicateValues" dxfId="536" priority="207"/>
    <cfRule type="duplicateValues" dxfId="535" priority="208"/>
    <cfRule type="duplicateValues" dxfId="534" priority="209"/>
    <cfRule type="duplicateValues" dxfId="533" priority="210"/>
    <cfRule type="duplicateValues" dxfId="532" priority="211"/>
    <cfRule type="duplicateValues" dxfId="531" priority="212"/>
    <cfRule type="duplicateValues" dxfId="530" priority="213"/>
    <cfRule type="duplicateValues" dxfId="529" priority="214"/>
    <cfRule type="duplicateValues" dxfId="528" priority="215"/>
    <cfRule type="duplicateValues" dxfId="527" priority="216"/>
    <cfRule type="duplicateValues" dxfId="526" priority="217"/>
    <cfRule type="duplicateValues" dxfId="525" priority="218"/>
    <cfRule type="duplicateValues" dxfId="524" priority="219"/>
    <cfRule type="duplicateValues" dxfId="523" priority="220"/>
    <cfRule type="duplicateValues" dxfId="522" priority="221"/>
    <cfRule type="duplicateValues" dxfId="521" priority="222"/>
    <cfRule type="duplicateValues" dxfId="520" priority="223"/>
    <cfRule type="duplicateValues" dxfId="519" priority="224"/>
    <cfRule type="duplicateValues" dxfId="518" priority="225"/>
    <cfRule type="duplicateValues" dxfId="517" priority="226"/>
    <cfRule type="duplicateValues" dxfId="516" priority="227"/>
    <cfRule type="duplicateValues" dxfId="515" priority="228"/>
    <cfRule type="duplicateValues" dxfId="514" priority="229"/>
    <cfRule type="duplicateValues" dxfId="513" priority="230"/>
    <cfRule type="duplicateValues" dxfId="512" priority="231"/>
    <cfRule type="duplicateValues" dxfId="511" priority="232"/>
    <cfRule type="duplicateValues" dxfId="510" priority="233"/>
    <cfRule type="duplicateValues" dxfId="509" priority="234"/>
    <cfRule type="duplicateValues" dxfId="508" priority="235"/>
    <cfRule type="duplicateValues" dxfId="507" priority="236"/>
    <cfRule type="duplicateValues" dxfId="506" priority="237"/>
    <cfRule type="duplicateValues" dxfId="505" priority="238"/>
    <cfRule type="duplicateValues" dxfId="504" priority="239"/>
    <cfRule type="duplicateValues" dxfId="503" priority="240"/>
    <cfRule type="duplicateValues" dxfId="502" priority="241"/>
    <cfRule type="duplicateValues" dxfId="501" priority="242"/>
    <cfRule type="duplicateValues" dxfId="500" priority="243"/>
    <cfRule type="duplicateValues" dxfId="499" priority="244"/>
    <cfRule type="duplicateValues" dxfId="498" priority="245"/>
    <cfRule type="duplicateValues" dxfId="497" priority="246"/>
    <cfRule type="duplicateValues" dxfId="496" priority="247"/>
    <cfRule type="duplicateValues" dxfId="495" priority="248"/>
    <cfRule type="duplicateValues" dxfId="494" priority="249"/>
    <cfRule type="duplicateValues" dxfId="493" priority="250"/>
    <cfRule type="duplicateValues" dxfId="492" priority="251"/>
    <cfRule type="duplicateValues" dxfId="491" priority="252"/>
    <cfRule type="duplicateValues" dxfId="490" priority="253"/>
    <cfRule type="duplicateValues" dxfId="489" priority="254"/>
    <cfRule type="duplicateValues" dxfId="488" priority="255"/>
    <cfRule type="duplicateValues" dxfId="487" priority="256"/>
    <cfRule type="duplicateValues" dxfId="486" priority="257"/>
    <cfRule type="duplicateValues" dxfId="485" priority="258"/>
    <cfRule type="duplicateValues" dxfId="484" priority="259"/>
    <cfRule type="duplicateValues" dxfId="483" priority="260"/>
    <cfRule type="duplicateValues" dxfId="482" priority="261"/>
    <cfRule type="duplicateValues" dxfId="481" priority="262"/>
    <cfRule type="duplicateValues" dxfId="480" priority="263"/>
    <cfRule type="duplicateValues" dxfId="479" priority="264"/>
    <cfRule type="duplicateValues" dxfId="478" priority="265"/>
    <cfRule type="duplicateValues" dxfId="477" priority="266"/>
    <cfRule type="duplicateValues" dxfId="476" priority="267"/>
    <cfRule type="duplicateValues" dxfId="475" priority="268"/>
    <cfRule type="duplicateValues" dxfId="474" priority="269"/>
    <cfRule type="duplicateValues" dxfId="473" priority="270"/>
    <cfRule type="duplicateValues" dxfId="472" priority="271"/>
    <cfRule type="duplicateValues" dxfId="471" priority="272"/>
    <cfRule type="duplicateValues" dxfId="470" priority="273"/>
    <cfRule type="duplicateValues" dxfId="469" priority="274"/>
    <cfRule type="duplicateValues" dxfId="468" priority="275"/>
    <cfRule type="duplicateValues" dxfId="467" priority="276"/>
    <cfRule type="duplicateValues" dxfId="466" priority="277"/>
    <cfRule type="duplicateValues" dxfId="465" priority="278"/>
    <cfRule type="duplicateValues" dxfId="464" priority="279"/>
    <cfRule type="duplicateValues" dxfId="463" priority="280"/>
    <cfRule type="duplicateValues" dxfId="462" priority="281"/>
    <cfRule type="duplicateValues" dxfId="461" priority="282"/>
    <cfRule type="duplicateValues" dxfId="460" priority="283"/>
    <cfRule type="duplicateValues" dxfId="459" priority="284"/>
    <cfRule type="duplicateValues" dxfId="458" priority="285"/>
    <cfRule type="duplicateValues" dxfId="457" priority="286"/>
    <cfRule type="duplicateValues" dxfId="456" priority="287"/>
    <cfRule type="duplicateValues" dxfId="455" priority="288"/>
    <cfRule type="duplicateValues" dxfId="454" priority="289"/>
    <cfRule type="duplicateValues" dxfId="453" priority="290"/>
    <cfRule type="duplicateValues" dxfId="452" priority="291"/>
    <cfRule type="duplicateValues" dxfId="451" priority="292"/>
    <cfRule type="duplicateValues" dxfId="450" priority="293"/>
    <cfRule type="duplicateValues" dxfId="449" priority="294"/>
    <cfRule type="duplicateValues" dxfId="448" priority="295"/>
    <cfRule type="duplicateValues" dxfId="447" priority="296"/>
    <cfRule type="duplicateValues" dxfId="446" priority="297"/>
    <cfRule type="duplicateValues" dxfId="445" priority="298"/>
    <cfRule type="duplicateValues" dxfId="444" priority="299"/>
    <cfRule type="duplicateValues" dxfId="443" priority="300"/>
    <cfRule type="duplicateValues" dxfId="442" priority="301"/>
    <cfRule type="duplicateValues" dxfId="441" priority="302"/>
    <cfRule type="duplicateValues" dxfId="440" priority="303"/>
    <cfRule type="duplicateValues" dxfId="439" priority="304"/>
    <cfRule type="duplicateValues" dxfId="438" priority="305"/>
    <cfRule type="duplicateValues" dxfId="437" priority="306"/>
    <cfRule type="duplicateValues" dxfId="436" priority="307"/>
    <cfRule type="duplicateValues" dxfId="435" priority="308"/>
    <cfRule type="duplicateValues" dxfId="434" priority="309"/>
    <cfRule type="duplicateValues" dxfId="433" priority="310"/>
    <cfRule type="duplicateValues" dxfId="432" priority="311"/>
    <cfRule type="duplicateValues" dxfId="431" priority="312"/>
    <cfRule type="duplicateValues" dxfId="430" priority="313"/>
    <cfRule type="duplicateValues" dxfId="429" priority="314"/>
    <cfRule type="duplicateValues" dxfId="428" priority="315"/>
    <cfRule type="duplicateValues" dxfId="427" priority="316"/>
    <cfRule type="duplicateValues" dxfId="426" priority="317"/>
    <cfRule type="duplicateValues" dxfId="425" priority="318"/>
    <cfRule type="duplicateValues" dxfId="424" priority="319"/>
    <cfRule type="duplicateValues" dxfId="423" priority="320"/>
    <cfRule type="duplicateValues" dxfId="422" priority="321"/>
    <cfRule type="duplicateValues" dxfId="421" priority="322"/>
    <cfRule type="duplicateValues" dxfId="420" priority="323"/>
    <cfRule type="duplicateValues" dxfId="419" priority="324"/>
    <cfRule type="duplicateValues" dxfId="418" priority="325"/>
    <cfRule type="duplicateValues" dxfId="417" priority="326"/>
    <cfRule type="duplicateValues" dxfId="416" priority="327"/>
    <cfRule type="duplicateValues" dxfId="415" priority="328"/>
    <cfRule type="duplicateValues" dxfId="414" priority="329"/>
    <cfRule type="duplicateValues" dxfId="413" priority="330"/>
    <cfRule type="duplicateValues" dxfId="412" priority="331"/>
    <cfRule type="duplicateValues" dxfId="411" priority="332"/>
    <cfRule type="duplicateValues" dxfId="410" priority="333"/>
    <cfRule type="duplicateValues" dxfId="409" priority="334"/>
    <cfRule type="duplicateValues" dxfId="408" priority="335"/>
    <cfRule type="duplicateValues" dxfId="407" priority="336"/>
    <cfRule type="duplicateValues" dxfId="406" priority="337"/>
    <cfRule type="duplicateValues" dxfId="405" priority="338"/>
    <cfRule type="duplicateValues" dxfId="404" priority="339"/>
    <cfRule type="duplicateValues" dxfId="403" priority="340"/>
    <cfRule type="duplicateValues" dxfId="402" priority="341"/>
    <cfRule type="duplicateValues" dxfId="401" priority="342"/>
    <cfRule type="duplicateValues" dxfId="400" priority="343"/>
    <cfRule type="duplicateValues" dxfId="399" priority="344"/>
    <cfRule type="duplicateValues" dxfId="398" priority="345"/>
    <cfRule type="duplicateValues" dxfId="397" priority="346"/>
    <cfRule type="duplicateValues" dxfId="396" priority="347"/>
    <cfRule type="duplicateValues" dxfId="395" priority="348"/>
    <cfRule type="duplicateValues" dxfId="394" priority="349"/>
    <cfRule type="duplicateValues" dxfId="393" priority="350"/>
    <cfRule type="duplicateValues" dxfId="392" priority="351"/>
    <cfRule type="duplicateValues" dxfId="391" priority="352"/>
    <cfRule type="duplicateValues" dxfId="390" priority="353"/>
    <cfRule type="duplicateValues" dxfId="389" priority="354"/>
    <cfRule type="duplicateValues" dxfId="388" priority="355"/>
    <cfRule type="duplicateValues" dxfId="387" priority="356"/>
    <cfRule type="duplicateValues" dxfId="386" priority="357"/>
    <cfRule type="duplicateValues" dxfId="385" priority="358"/>
    <cfRule type="duplicateValues" dxfId="384" priority="359"/>
    <cfRule type="duplicateValues" dxfId="383" priority="360"/>
    <cfRule type="duplicateValues" dxfId="382" priority="361"/>
    <cfRule type="duplicateValues" dxfId="381" priority="362"/>
    <cfRule type="duplicateValues" dxfId="380" priority="363"/>
    <cfRule type="duplicateValues" dxfId="379" priority="364"/>
    <cfRule type="duplicateValues" dxfId="378" priority="365"/>
    <cfRule type="duplicateValues" dxfId="377" priority="366"/>
    <cfRule type="duplicateValues" dxfId="376" priority="367"/>
    <cfRule type="duplicateValues" dxfId="375" priority="368"/>
    <cfRule type="duplicateValues" dxfId="374" priority="369"/>
    <cfRule type="duplicateValues" dxfId="373" priority="370"/>
    <cfRule type="duplicateValues" dxfId="372" priority="371"/>
    <cfRule type="duplicateValues" dxfId="371" priority="372"/>
    <cfRule type="duplicateValues" dxfId="370" priority="373"/>
    <cfRule type="duplicateValues" dxfId="369" priority="374"/>
    <cfRule type="duplicateValues" dxfId="368" priority="375"/>
    <cfRule type="duplicateValues" dxfId="367" priority="376"/>
    <cfRule type="duplicateValues" dxfId="366" priority="377"/>
    <cfRule type="duplicateValues" dxfId="365" priority="378"/>
    <cfRule type="duplicateValues" dxfId="364" priority="379"/>
    <cfRule type="duplicateValues" dxfId="363" priority="380"/>
    <cfRule type="duplicateValues" dxfId="362" priority="381"/>
    <cfRule type="duplicateValues" dxfId="361" priority="382"/>
    <cfRule type="duplicateValues" dxfId="360" priority="383"/>
    <cfRule type="duplicateValues" dxfId="359" priority="384"/>
    <cfRule type="duplicateValues" dxfId="358" priority="385"/>
    <cfRule type="duplicateValues" dxfId="357" priority="386"/>
    <cfRule type="duplicateValues" dxfId="356" priority="387"/>
    <cfRule type="duplicateValues" dxfId="355" priority="388"/>
    <cfRule type="duplicateValues" dxfId="354" priority="389"/>
    <cfRule type="duplicateValues" dxfId="353" priority="390"/>
    <cfRule type="duplicateValues" dxfId="352" priority="391"/>
    <cfRule type="duplicateValues" dxfId="351" priority="392"/>
    <cfRule type="duplicateValues" dxfId="350" priority="393"/>
    <cfRule type="duplicateValues" dxfId="349" priority="394"/>
    <cfRule type="duplicateValues" dxfId="348" priority="395"/>
    <cfRule type="duplicateValues" dxfId="347" priority="396"/>
    <cfRule type="duplicateValues" dxfId="346" priority="397"/>
    <cfRule type="duplicateValues" dxfId="345" priority="398"/>
    <cfRule type="duplicateValues" dxfId="344" priority="399"/>
    <cfRule type="duplicateValues" dxfId="343" priority="400"/>
    <cfRule type="duplicateValues" dxfId="342" priority="401"/>
    <cfRule type="duplicateValues" dxfId="341" priority="402"/>
    <cfRule type="duplicateValues" dxfId="340" priority="403"/>
    <cfRule type="duplicateValues" dxfId="339" priority="404"/>
    <cfRule type="duplicateValues" dxfId="338" priority="405"/>
    <cfRule type="duplicateValues" dxfId="337" priority="406"/>
    <cfRule type="duplicateValues" dxfId="336" priority="407"/>
    <cfRule type="duplicateValues" dxfId="335" priority="408"/>
    <cfRule type="duplicateValues" dxfId="334" priority="409"/>
    <cfRule type="duplicateValues" dxfId="333" priority="410"/>
    <cfRule type="duplicateValues" dxfId="332" priority="411"/>
    <cfRule type="duplicateValues" dxfId="331" priority="412"/>
    <cfRule type="duplicateValues" dxfId="330" priority="413"/>
    <cfRule type="duplicateValues" dxfId="329" priority="414"/>
    <cfRule type="duplicateValues" dxfId="328" priority="415"/>
    <cfRule type="duplicateValues" dxfId="327" priority="416"/>
    <cfRule type="duplicateValues" dxfId="326" priority="417"/>
    <cfRule type="duplicateValues" dxfId="325" priority="418"/>
    <cfRule type="duplicateValues" dxfId="324" priority="419"/>
    <cfRule type="duplicateValues" dxfId="323" priority="420"/>
    <cfRule type="duplicateValues" dxfId="322" priority="421"/>
    <cfRule type="duplicateValues" dxfId="321" priority="422"/>
    <cfRule type="duplicateValues" dxfId="320" priority="423"/>
    <cfRule type="duplicateValues" dxfId="319" priority="424"/>
    <cfRule type="duplicateValues" dxfId="318" priority="425"/>
    <cfRule type="duplicateValues" dxfId="317" priority="426"/>
    <cfRule type="duplicateValues" dxfId="316" priority="427"/>
    <cfRule type="duplicateValues" dxfId="315" priority="428"/>
    <cfRule type="duplicateValues" dxfId="314" priority="429"/>
    <cfRule type="duplicateValues" dxfId="313" priority="430"/>
    <cfRule type="duplicateValues" dxfId="312" priority="431"/>
    <cfRule type="duplicateValues" dxfId="311" priority="432"/>
    <cfRule type="duplicateValues" dxfId="310" priority="433"/>
    <cfRule type="duplicateValues" dxfId="309" priority="434"/>
    <cfRule type="duplicateValues" dxfId="308" priority="435"/>
    <cfRule type="duplicateValues" dxfId="307" priority="436"/>
    <cfRule type="duplicateValues" dxfId="306" priority="437"/>
    <cfRule type="duplicateValues" dxfId="305" priority="438"/>
    <cfRule type="duplicateValues" dxfId="304" priority="439"/>
    <cfRule type="duplicateValues" dxfId="303" priority="440"/>
    <cfRule type="duplicateValues" dxfId="302" priority="441"/>
    <cfRule type="duplicateValues" dxfId="301" priority="442"/>
    <cfRule type="duplicateValues" dxfId="300" priority="443"/>
    <cfRule type="duplicateValues" dxfId="299" priority="444"/>
    <cfRule type="duplicateValues" dxfId="298" priority="445"/>
    <cfRule type="duplicateValues" dxfId="297" priority="446"/>
    <cfRule type="duplicateValues" dxfId="296" priority="447"/>
    <cfRule type="duplicateValues" dxfId="295" priority="448"/>
    <cfRule type="duplicateValues" dxfId="294" priority="449"/>
    <cfRule type="duplicateValues" dxfId="293" priority="450"/>
    <cfRule type="duplicateValues" dxfId="292" priority="451"/>
    <cfRule type="duplicateValues" dxfId="291" priority="452"/>
    <cfRule type="duplicateValues" dxfId="290" priority="453"/>
    <cfRule type="duplicateValues" dxfId="289" priority="454"/>
    <cfRule type="duplicateValues" dxfId="288" priority="455"/>
    <cfRule type="duplicateValues" dxfId="287" priority="456"/>
    <cfRule type="duplicateValues" dxfId="286" priority="457"/>
    <cfRule type="duplicateValues" dxfId="285" priority="458"/>
    <cfRule type="duplicateValues" dxfId="284" priority="459"/>
    <cfRule type="duplicateValues" dxfId="283" priority="460"/>
    <cfRule type="duplicateValues" dxfId="282" priority="461"/>
    <cfRule type="duplicateValues" dxfId="281" priority="462"/>
    <cfRule type="duplicateValues" dxfId="280" priority="463"/>
    <cfRule type="duplicateValues" dxfId="279" priority="464"/>
    <cfRule type="duplicateValues" dxfId="278" priority="465"/>
    <cfRule type="duplicateValues" dxfId="277" priority="466"/>
    <cfRule type="duplicateValues" dxfId="276" priority="467"/>
    <cfRule type="duplicateValues" dxfId="275" priority="468"/>
    <cfRule type="duplicateValues" dxfId="274" priority="469"/>
    <cfRule type="duplicateValues" dxfId="273" priority="470"/>
    <cfRule type="duplicateValues" dxfId="272" priority="471"/>
    <cfRule type="duplicateValues" dxfId="271" priority="472"/>
    <cfRule type="duplicateValues" dxfId="270" priority="473"/>
    <cfRule type="duplicateValues" dxfId="269" priority="474"/>
    <cfRule type="duplicateValues" dxfId="268" priority="475"/>
    <cfRule type="duplicateValues" dxfId="267" priority="476"/>
    <cfRule type="duplicateValues" dxfId="266" priority="477"/>
    <cfRule type="duplicateValues" dxfId="265" priority="478"/>
    <cfRule type="duplicateValues" dxfId="264" priority="479"/>
    <cfRule type="duplicateValues" dxfId="263" priority="480"/>
    <cfRule type="duplicateValues" dxfId="262" priority="481"/>
    <cfRule type="duplicateValues" dxfId="261" priority="482"/>
    <cfRule type="duplicateValues" dxfId="260" priority="483"/>
    <cfRule type="duplicateValues" dxfId="259" priority="484"/>
    <cfRule type="duplicateValues" dxfId="258" priority="485"/>
    <cfRule type="duplicateValues" dxfId="257" priority="486"/>
    <cfRule type="duplicateValues" dxfId="256" priority="487"/>
    <cfRule type="duplicateValues" dxfId="255" priority="488"/>
    <cfRule type="duplicateValues" dxfId="254" priority="489"/>
    <cfRule type="duplicateValues" dxfId="253" priority="490"/>
    <cfRule type="duplicateValues" dxfId="252" priority="491"/>
    <cfRule type="duplicateValues" dxfId="251" priority="492"/>
    <cfRule type="duplicateValues" dxfId="250" priority="493"/>
    <cfRule type="duplicateValues" dxfId="249" priority="494"/>
    <cfRule type="duplicateValues" dxfId="248" priority="495"/>
    <cfRule type="duplicateValues" dxfId="247" priority="496"/>
    <cfRule type="duplicateValues" dxfId="246" priority="497"/>
    <cfRule type="duplicateValues" dxfId="245" priority="498"/>
    <cfRule type="duplicateValues" dxfId="244" priority="499"/>
    <cfRule type="duplicateValues" dxfId="243" priority="500"/>
    <cfRule type="duplicateValues" dxfId="242" priority="501"/>
    <cfRule type="duplicateValues" dxfId="241" priority="502"/>
    <cfRule type="duplicateValues" dxfId="240" priority="503"/>
    <cfRule type="duplicateValues" dxfId="239" priority="504"/>
    <cfRule type="duplicateValues" dxfId="238" priority="505"/>
    <cfRule type="duplicateValues" dxfId="237" priority="506"/>
    <cfRule type="duplicateValues" dxfId="236" priority="507"/>
    <cfRule type="duplicateValues" dxfId="235" priority="508"/>
    <cfRule type="duplicateValues" dxfId="234" priority="509"/>
    <cfRule type="duplicateValues" dxfId="233" priority="510"/>
    <cfRule type="duplicateValues" dxfId="232" priority="511"/>
    <cfRule type="duplicateValues" dxfId="231" priority="512"/>
    <cfRule type="duplicateValues" dxfId="230" priority="513"/>
    <cfRule type="duplicateValues" dxfId="229" priority="514"/>
    <cfRule type="duplicateValues" dxfId="228" priority="515"/>
    <cfRule type="duplicateValues" dxfId="227" priority="516"/>
    <cfRule type="duplicateValues" dxfId="226" priority="517"/>
    <cfRule type="duplicateValues" dxfId="225" priority="518"/>
    <cfRule type="duplicateValues" dxfId="224" priority="519"/>
    <cfRule type="duplicateValues" dxfId="223" priority="520"/>
    <cfRule type="duplicateValues" dxfId="222" priority="521"/>
    <cfRule type="duplicateValues" dxfId="221" priority="522"/>
    <cfRule type="duplicateValues" dxfId="220" priority="523"/>
    <cfRule type="duplicateValues" dxfId="219" priority="524"/>
    <cfRule type="duplicateValues" dxfId="218" priority="525"/>
    <cfRule type="duplicateValues" dxfId="217" priority="526"/>
    <cfRule type="duplicateValues" dxfId="216" priority="527"/>
    <cfRule type="duplicateValues" dxfId="215" priority="528"/>
    <cfRule type="duplicateValues" dxfId="214" priority="529"/>
    <cfRule type="duplicateValues" dxfId="213" priority="530"/>
    <cfRule type="duplicateValues" dxfId="212" priority="531"/>
    <cfRule type="duplicateValues" dxfId="211" priority="532"/>
    <cfRule type="duplicateValues" dxfId="210" priority="533"/>
    <cfRule type="duplicateValues" dxfId="209" priority="534"/>
    <cfRule type="duplicateValues" dxfId="208" priority="535"/>
    <cfRule type="duplicateValues" dxfId="207" priority="536"/>
    <cfRule type="duplicateValues" dxfId="206" priority="537"/>
    <cfRule type="duplicateValues" dxfId="205" priority="538"/>
    <cfRule type="duplicateValues" dxfId="204" priority="539"/>
    <cfRule type="duplicateValues" dxfId="203" priority="540"/>
    <cfRule type="duplicateValues" dxfId="202" priority="541"/>
    <cfRule type="duplicateValues" dxfId="201" priority="542"/>
    <cfRule type="duplicateValues" dxfId="200" priority="543"/>
    <cfRule type="duplicateValues" dxfId="199" priority="544"/>
    <cfRule type="duplicateValues" dxfId="198" priority="545"/>
    <cfRule type="duplicateValues" dxfId="197" priority="546"/>
    <cfRule type="duplicateValues" dxfId="196" priority="547"/>
    <cfRule type="duplicateValues" dxfId="195" priority="548"/>
    <cfRule type="duplicateValues" dxfId="194" priority="549"/>
    <cfRule type="duplicateValues" dxfId="193" priority="550"/>
    <cfRule type="duplicateValues" dxfId="192" priority="551"/>
    <cfRule type="duplicateValues" dxfId="191" priority="552"/>
    <cfRule type="duplicateValues" dxfId="190" priority="553"/>
    <cfRule type="duplicateValues" dxfId="189" priority="554"/>
    <cfRule type="duplicateValues" dxfId="188" priority="555"/>
    <cfRule type="duplicateValues" dxfId="187" priority="556"/>
    <cfRule type="duplicateValues" dxfId="186" priority="557"/>
    <cfRule type="duplicateValues" dxfId="185" priority="558"/>
    <cfRule type="duplicateValues" dxfId="184" priority="559"/>
    <cfRule type="duplicateValues" dxfId="183" priority="560"/>
    <cfRule type="duplicateValues" dxfId="182" priority="561"/>
    <cfRule type="duplicateValues" dxfId="181" priority="562"/>
    <cfRule type="duplicateValues" dxfId="180" priority="563"/>
    <cfRule type="duplicateValues" dxfId="179" priority="564"/>
    <cfRule type="duplicateValues" dxfId="178" priority="565"/>
    <cfRule type="duplicateValues" dxfId="177" priority="566"/>
    <cfRule type="duplicateValues" dxfId="176" priority="567"/>
    <cfRule type="duplicateValues" dxfId="175" priority="568"/>
    <cfRule type="duplicateValues" dxfId="174" priority="569"/>
    <cfRule type="duplicateValues" dxfId="173" priority="570"/>
    <cfRule type="duplicateValues" dxfId="172" priority="571"/>
    <cfRule type="duplicateValues" dxfId="171" priority="572"/>
    <cfRule type="duplicateValues" dxfId="170" priority="573"/>
    <cfRule type="duplicateValues" dxfId="169" priority="574"/>
    <cfRule type="duplicateValues" dxfId="168" priority="575"/>
    <cfRule type="duplicateValues" dxfId="167" priority="576"/>
    <cfRule type="duplicateValues" dxfId="166" priority="577"/>
    <cfRule type="duplicateValues" dxfId="165" priority="578"/>
    <cfRule type="duplicateValues" dxfId="164" priority="579"/>
    <cfRule type="duplicateValues" dxfId="163" priority="580"/>
    <cfRule type="duplicateValues" dxfId="162" priority="581"/>
    <cfRule type="duplicateValues" dxfId="161" priority="582"/>
    <cfRule type="duplicateValues" dxfId="160" priority="583"/>
    <cfRule type="duplicateValues" dxfId="159" priority="584"/>
    <cfRule type="duplicateValues" dxfId="158" priority="585"/>
    <cfRule type="duplicateValues" dxfId="157" priority="586"/>
    <cfRule type="duplicateValues" dxfId="156" priority="587"/>
    <cfRule type="duplicateValues" dxfId="155" priority="588"/>
    <cfRule type="duplicateValues" dxfId="154" priority="589"/>
    <cfRule type="duplicateValues" dxfId="153" priority="590"/>
    <cfRule type="duplicateValues" dxfId="152" priority="591"/>
    <cfRule type="duplicateValues" dxfId="151" priority="592"/>
    <cfRule type="duplicateValues" dxfId="150" priority="593"/>
    <cfRule type="duplicateValues" dxfId="149" priority="594"/>
    <cfRule type="duplicateValues" dxfId="148" priority="595"/>
    <cfRule type="duplicateValues" dxfId="147" priority="596"/>
    <cfRule type="duplicateValues" dxfId="146" priority="597"/>
    <cfRule type="duplicateValues" dxfId="145" priority="598"/>
    <cfRule type="duplicateValues" dxfId="144" priority="599"/>
    <cfRule type="duplicateValues" dxfId="143" priority="600"/>
    <cfRule type="duplicateValues" dxfId="142" priority="601"/>
    <cfRule type="duplicateValues" dxfId="141" priority="602"/>
    <cfRule type="duplicateValues" dxfId="140" priority="603"/>
    <cfRule type="duplicateValues" dxfId="139" priority="604"/>
    <cfRule type="duplicateValues" dxfId="138" priority="605"/>
    <cfRule type="duplicateValues" dxfId="137" priority="606"/>
    <cfRule type="duplicateValues" dxfId="136" priority="607"/>
    <cfRule type="duplicateValues" dxfId="135" priority="608"/>
    <cfRule type="duplicateValues" dxfId="134" priority="609"/>
    <cfRule type="duplicateValues" dxfId="133" priority="610"/>
    <cfRule type="duplicateValues" dxfId="132" priority="611"/>
    <cfRule type="duplicateValues" dxfId="131" priority="612"/>
    <cfRule type="duplicateValues" dxfId="130" priority="613"/>
    <cfRule type="duplicateValues" dxfId="129" priority="614"/>
    <cfRule type="duplicateValues" dxfId="128" priority="615"/>
    <cfRule type="duplicateValues" dxfId="127" priority="616"/>
    <cfRule type="duplicateValues" dxfId="126" priority="617"/>
    <cfRule type="duplicateValues" dxfId="125" priority="618"/>
    <cfRule type="duplicateValues" dxfId="124" priority="619"/>
    <cfRule type="duplicateValues" dxfId="123" priority="620"/>
    <cfRule type="duplicateValues" dxfId="122" priority="621"/>
    <cfRule type="duplicateValues" dxfId="121" priority="622"/>
    <cfRule type="duplicateValues" dxfId="120" priority="623"/>
    <cfRule type="duplicateValues" dxfId="119" priority="624"/>
    <cfRule type="duplicateValues" dxfId="118" priority="625"/>
    <cfRule type="duplicateValues" dxfId="117" priority="626"/>
    <cfRule type="duplicateValues" dxfId="116" priority="627"/>
    <cfRule type="duplicateValues" dxfId="115" priority="628"/>
    <cfRule type="duplicateValues" dxfId="114" priority="629"/>
    <cfRule type="duplicateValues" dxfId="113" priority="630"/>
    <cfRule type="duplicateValues" dxfId="112" priority="631"/>
    <cfRule type="duplicateValues" dxfId="111" priority="632"/>
    <cfRule type="duplicateValues" dxfId="110" priority="633"/>
    <cfRule type="duplicateValues" dxfId="109" priority="634"/>
    <cfRule type="duplicateValues" dxfId="108" priority="635"/>
    <cfRule type="duplicateValues" dxfId="107" priority="636"/>
    <cfRule type="duplicateValues" dxfId="106" priority="637"/>
    <cfRule type="duplicateValues" dxfId="105" priority="638"/>
    <cfRule type="duplicateValues" dxfId="104" priority="639"/>
    <cfRule type="duplicateValues" dxfId="103" priority="640"/>
    <cfRule type="duplicateValues" dxfId="102" priority="641"/>
    <cfRule type="duplicateValues" dxfId="101" priority="642"/>
    <cfRule type="duplicateValues" dxfId="100" priority="643"/>
    <cfRule type="duplicateValues" dxfId="99" priority="644"/>
    <cfRule type="duplicateValues" dxfId="98" priority="645"/>
    <cfRule type="duplicateValues" dxfId="97" priority="646"/>
    <cfRule type="duplicateValues" dxfId="96" priority="647"/>
    <cfRule type="duplicateValues" dxfId="95" priority="648"/>
    <cfRule type="duplicateValues" dxfId="94" priority="649"/>
    <cfRule type="duplicateValues" dxfId="93" priority="650"/>
    <cfRule type="duplicateValues" dxfId="92" priority="651"/>
    <cfRule type="duplicateValues" dxfId="91" priority="652"/>
    <cfRule type="duplicateValues" dxfId="90" priority="653"/>
    <cfRule type="duplicateValues" dxfId="89" priority="654"/>
    <cfRule type="duplicateValues" dxfId="88" priority="655"/>
    <cfRule type="duplicateValues" dxfId="87" priority="656"/>
    <cfRule type="duplicateValues" dxfId="86" priority="657"/>
    <cfRule type="duplicateValues" dxfId="85" priority="658"/>
    <cfRule type="duplicateValues" dxfId="84" priority="659"/>
    <cfRule type="duplicateValues" dxfId="83" priority="660"/>
    <cfRule type="duplicateValues" dxfId="82" priority="661"/>
    <cfRule type="duplicateValues" dxfId="81" priority="662"/>
    <cfRule type="duplicateValues" dxfId="80" priority="663"/>
    <cfRule type="duplicateValues" dxfId="79" priority="664"/>
    <cfRule type="duplicateValues" dxfId="78" priority="665"/>
    <cfRule type="duplicateValues" dxfId="77" priority="666"/>
    <cfRule type="duplicateValues" dxfId="76" priority="667"/>
    <cfRule type="duplicateValues" dxfId="75" priority="668"/>
    <cfRule type="duplicateValues" dxfId="74" priority="669"/>
    <cfRule type="duplicateValues" dxfId="73" priority="670"/>
    <cfRule type="duplicateValues" dxfId="72" priority="671"/>
    <cfRule type="duplicateValues" dxfId="71" priority="672"/>
    <cfRule type="duplicateValues" dxfId="70" priority="673"/>
    <cfRule type="duplicateValues" dxfId="69" priority="674"/>
    <cfRule type="duplicateValues" dxfId="68" priority="675"/>
    <cfRule type="duplicateValues" dxfId="67" priority="676"/>
    <cfRule type="duplicateValues" dxfId="66" priority="677"/>
    <cfRule type="duplicateValues" dxfId="65" priority="678"/>
    <cfRule type="duplicateValues" dxfId="64" priority="679"/>
    <cfRule type="duplicateValues" dxfId="63" priority="680"/>
    <cfRule type="duplicateValues" dxfId="62" priority="681"/>
    <cfRule type="duplicateValues" dxfId="61" priority="682"/>
    <cfRule type="duplicateValues" dxfId="60" priority="683"/>
    <cfRule type="duplicateValues" dxfId="59" priority="684"/>
    <cfRule type="duplicateValues" dxfId="58" priority="685"/>
    <cfRule type="duplicateValues" dxfId="57" priority="686"/>
    <cfRule type="duplicateValues" dxfId="56" priority="687"/>
    <cfRule type="duplicateValues" dxfId="55" priority="688"/>
    <cfRule type="duplicateValues" dxfId="54" priority="689"/>
    <cfRule type="duplicateValues" dxfId="53" priority="690"/>
    <cfRule type="duplicateValues" dxfId="52" priority="691"/>
    <cfRule type="duplicateValues" dxfId="51" priority="692"/>
    <cfRule type="duplicateValues" dxfId="50" priority="693"/>
    <cfRule type="duplicateValues" dxfId="49" priority="694"/>
    <cfRule type="duplicateValues" dxfId="48" priority="695"/>
    <cfRule type="duplicateValues" dxfId="47" priority="696"/>
    <cfRule type="duplicateValues" dxfId="46" priority="697"/>
    <cfRule type="duplicateValues" dxfId="45" priority="698"/>
    <cfRule type="duplicateValues" dxfId="44" priority="699"/>
    <cfRule type="duplicateValues" dxfId="43" priority="700"/>
    <cfRule type="duplicateValues" dxfId="42" priority="701"/>
    <cfRule type="duplicateValues" dxfId="41" priority="702"/>
    <cfRule type="duplicateValues" dxfId="40" priority="703"/>
    <cfRule type="duplicateValues" dxfId="39" priority="704"/>
    <cfRule type="duplicateValues" dxfId="38" priority="705"/>
    <cfRule type="duplicateValues" dxfId="37" priority="706"/>
    <cfRule type="duplicateValues" dxfId="36" priority="707"/>
    <cfRule type="duplicateValues" dxfId="35" priority="708"/>
    <cfRule type="duplicateValues" dxfId="34" priority="709"/>
    <cfRule type="duplicateValues" dxfId="33" priority="710"/>
    <cfRule type="duplicateValues" dxfId="32" priority="711"/>
    <cfRule type="duplicateValues" dxfId="31" priority="712"/>
    <cfRule type="duplicateValues" dxfId="30" priority="713"/>
    <cfRule type="duplicateValues" dxfId="29" priority="714"/>
    <cfRule type="duplicateValues" dxfId="28" priority="715"/>
    <cfRule type="duplicateValues" dxfId="27" priority="716"/>
    <cfRule type="duplicateValues" dxfId="26" priority="717"/>
    <cfRule type="duplicateValues" dxfId="25" priority="718"/>
    <cfRule type="duplicateValues" dxfId="24" priority="719"/>
    <cfRule type="duplicateValues" dxfId="23" priority="720"/>
    <cfRule type="duplicateValues" dxfId="22" priority="721"/>
    <cfRule type="duplicateValues" dxfId="21" priority="722"/>
    <cfRule type="duplicateValues" dxfId="20" priority="723"/>
    <cfRule type="duplicateValues" dxfId="19" priority="724"/>
    <cfRule type="duplicateValues" dxfId="18" priority="725"/>
    <cfRule type="duplicateValues" dxfId="17" priority="726"/>
    <cfRule type="duplicateValues" dxfId="16" priority="727"/>
    <cfRule type="duplicateValues" dxfId="15" priority="728"/>
    <cfRule type="duplicateValues" dxfId="14" priority="729"/>
    <cfRule type="duplicateValues" dxfId="13" priority="730"/>
    <cfRule type="duplicateValues" dxfId="12" priority="731"/>
    <cfRule type="duplicateValues" dxfId="11" priority="732"/>
    <cfRule type="duplicateValues" dxfId="10" priority="733"/>
    <cfRule type="duplicateValues" dxfId="9" priority="734"/>
    <cfRule type="duplicateValues" dxfId="8" priority="735"/>
    <cfRule type="duplicateValues" dxfId="7" priority="736"/>
    <cfRule type="duplicateValues" dxfId="6" priority="737"/>
    <cfRule type="duplicateValues" dxfId="5" priority="738"/>
    <cfRule type="duplicateValues" dxfId="4" priority="739"/>
    <cfRule type="duplicateValues" dxfId="3" priority="740"/>
    <cfRule type="duplicateValues" dxfId="2" priority="741"/>
    <cfRule type="duplicateValues" dxfId="1" priority="742"/>
    <cfRule type="duplicateValues" dxfId="0" priority="743"/>
  </conditionalFormatting>
  <dataValidations disablePrompts="1" count="4">
    <dataValidation type="list" allowBlank="1" showInputMessage="1" showErrorMessage="1" sqref="G104" xr:uid="{EBCE3300-8938-4DDE-BB58-B652166822DC}">
      <formula1>$XFB$104:$XFB$105</formula1>
    </dataValidation>
    <dataValidation type="list" allowBlank="1" showInputMessage="1" showErrorMessage="1" sqref="G110" xr:uid="{280D9DFD-B0D1-4709-AF24-9FC0204AE6A1}">
      <formula1>$XFB$110:$XFB$111</formula1>
    </dataValidation>
    <dataValidation type="list" allowBlank="1" showInputMessage="1" showErrorMessage="1" sqref="I64" xr:uid="{5A0FF973-53DC-4979-809D-40D65555E60F}">
      <formula1>$K$63:$K$64</formula1>
    </dataValidation>
    <dataValidation type="list" allowBlank="1" showInputMessage="1" showErrorMessage="1" sqref="D245:D246" xr:uid="{D5D1D627-F984-49FB-97AB-1A6ABBA512C8}">
      <formula1>$K$7:$K$35</formula1>
    </dataValidation>
  </dataValidations>
  <hyperlinks>
    <hyperlink ref="C20" location="'FY 24-25'!A81" display="Enter Details in 2" xr:uid="{25C1A840-2991-4DE3-809D-CC44FE2EC64F}"/>
    <hyperlink ref="C25" location="'FY 24-25'!A81" display="Enter Details in 2 and 3" xr:uid="{1D0996B3-1328-4FE6-9E9C-E62B5D52BD53}"/>
    <hyperlink ref="C29" location="'FY 24-25'!A81" display="Enter Details in 2 and 3" xr:uid="{08C19725-EFDB-41B6-BF32-F4D65294E06C}"/>
    <hyperlink ref="C43" location="'FY 24-25'!A90" display="Enter Details in 3" xr:uid="{E04E92A3-E949-4CF9-975C-279C4FAD7B23}"/>
    <hyperlink ref="C45" location="'FY 24-25'!A70" display="Enter Details in 1" xr:uid="{E502E834-24A0-44F7-9001-50CB974E063E}"/>
  </hyperlinks>
  <pageMargins left="0.7" right="0.7" top="0.75" bottom="0.75" header="0.3" footer="0.3"/>
  <pageSetup scale="8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616C36-165D-43E5-8051-D5135650A22D}">
  <dimension ref="F5:I18"/>
  <sheetViews>
    <sheetView view="pageBreakPreview" topLeftCell="E1" zoomScale="115" zoomScaleNormal="100" zoomScaleSheetLayoutView="115" workbookViewId="0">
      <selection activeCell="G10" sqref="G10"/>
    </sheetView>
  </sheetViews>
  <sheetFormatPr defaultRowHeight="15" x14ac:dyDescent="0.25"/>
  <cols>
    <col min="1" max="4" width="0" hidden="1" customWidth="1"/>
    <col min="6" max="6" width="20.7109375" bestFit="1" customWidth="1"/>
    <col min="7" max="7" width="27.5703125" bestFit="1" customWidth="1"/>
    <col min="8" max="8" width="19.28515625" bestFit="1" customWidth="1"/>
  </cols>
  <sheetData>
    <row r="5" spans="6:9" x14ac:dyDescent="0.25">
      <c r="F5" t="s">
        <v>80</v>
      </c>
      <c r="G5">
        <f>MIN('FY 24-25'!G68,'FY 24-25'!H68)</f>
        <v>0</v>
      </c>
    </row>
    <row r="6" spans="6:9" x14ac:dyDescent="0.25">
      <c r="F6" t="s">
        <v>81</v>
      </c>
      <c r="G6" s="88"/>
    </row>
    <row r="7" spans="6:9" x14ac:dyDescent="0.25">
      <c r="F7" t="s">
        <v>82</v>
      </c>
      <c r="G7" s="88"/>
    </row>
    <row r="8" spans="6:9" x14ac:dyDescent="0.25">
      <c r="F8" t="s">
        <v>83</v>
      </c>
      <c r="G8" s="89">
        <f>+G5-G6-G7</f>
        <v>0</v>
      </c>
    </row>
    <row r="9" spans="6:9" x14ac:dyDescent="0.25">
      <c r="F9" t="s">
        <v>84</v>
      </c>
      <c r="G9" s="88"/>
    </row>
    <row r="10" spans="6:9" x14ac:dyDescent="0.25">
      <c r="F10" t="s">
        <v>85</v>
      </c>
      <c r="G10">
        <f>+I18</f>
        <v>0</v>
      </c>
    </row>
    <row r="13" spans="6:9" x14ac:dyDescent="0.25">
      <c r="F13" t="s">
        <v>86</v>
      </c>
      <c r="G13" t="s">
        <v>87</v>
      </c>
      <c r="H13" t="s">
        <v>88</v>
      </c>
      <c r="I13" t="s">
        <v>92</v>
      </c>
    </row>
    <row r="14" spans="6:9" x14ac:dyDescent="0.25">
      <c r="F14" s="90">
        <f>+$G$8*15%</f>
        <v>0</v>
      </c>
      <c r="G14" s="88"/>
      <c r="H14" t="s">
        <v>89</v>
      </c>
      <c r="I14">
        <f>+(F14-G14)*1%*3</f>
        <v>0</v>
      </c>
    </row>
    <row r="15" spans="6:9" x14ac:dyDescent="0.25">
      <c r="F15" s="90">
        <f>+$G$8*45%</f>
        <v>0</v>
      </c>
      <c r="G15" s="88"/>
      <c r="H15" t="s">
        <v>90</v>
      </c>
      <c r="I15">
        <f t="shared" ref="I15:I16" si="0">+(F15-G15)*1%*3</f>
        <v>0</v>
      </c>
    </row>
    <row r="16" spans="6:9" x14ac:dyDescent="0.25">
      <c r="F16" s="90">
        <f>+$G$8*75%</f>
        <v>0</v>
      </c>
      <c r="G16" s="88"/>
      <c r="H16" t="s">
        <v>91</v>
      </c>
      <c r="I16">
        <f t="shared" si="0"/>
        <v>0</v>
      </c>
    </row>
    <row r="17" spans="6:9" x14ac:dyDescent="0.25">
      <c r="F17" s="90">
        <f>+$G$8*100%</f>
        <v>0</v>
      </c>
      <c r="G17" s="88"/>
      <c r="H17" t="s">
        <v>93</v>
      </c>
      <c r="I17">
        <f>+(F17-G17)*1%*1</f>
        <v>0</v>
      </c>
    </row>
    <row r="18" spans="6:9" ht="15.75" thickBot="1" x14ac:dyDescent="0.3">
      <c r="I18" s="91">
        <f>SUM(I14:I17)</f>
        <v>0</v>
      </c>
    </row>
  </sheetData>
  <sheetProtection algorithmName="SHA-512" hashValue="mMWsw3cVhjrlC6WNIFooqArZwBZjUA2FbpcdeJMyAQEH9jZaeOOPVGNb69f6Fh+CqtOFKl9CbekTXlg8pgth+A==" saltValue="ncaZgIhsaeJ3OhRLxbJmvg==" spinCount="100000" sheet="1" objects="1" scenarios="1"/>
  <protectedRanges>
    <protectedRange sqref="G6:G7 G9 G14:G17" name="Range1"/>
  </protectedRanges>
  <pageMargins left="0.7" right="0.7" top="0.75" bottom="0.75" header="0.3" footer="0.3"/>
  <pageSetup scale="74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FY 24-25</vt:lpstr>
      <vt:lpstr>Interest us 234B</vt:lpstr>
      <vt:lpstr>'FY 24-25'!Print_Area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Pratibha Goyal</dc:creator>
  <cp:lastModifiedBy>Pratibha Goyal</cp:lastModifiedBy>
  <dcterms:created xsi:type="dcterms:W3CDTF">2025-02-28T08:38:02Z</dcterms:created>
  <dcterms:modified xsi:type="dcterms:W3CDTF">2025-03-12T13:46:01Z</dcterms:modified>
</cp:coreProperties>
</file>